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hmet\Downloads\"/>
    </mc:Choice>
  </mc:AlternateContent>
  <xr:revisionPtr revIDLastSave="0" documentId="13_ncr:1_{0B0A8BF0-D985-4803-A053-589C94D4296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Form ve Puan Özeti" sheetId="1" r:id="rId1"/>
    <sheet name="Asgari Koşul Kontrol" sheetId="2" r:id="rId2"/>
    <sheet name="EK-1 &amp; EK-2 Puanlama" sheetId="3" r:id="rId3"/>
    <sheet name="EK-2 Detaylar" sheetId="4" r:id="rId4"/>
    <sheet name="EK-3 Sanat &amp; Mimarlık" sheetId="5" r:id="rId5"/>
    <sheet name="EK-4 Spor Bilimleri" sheetId="6" r:id="rId6"/>
    <sheet name="Referanslar" sheetId="7" state="hidden" r:id="rId7"/>
  </sheets>
  <definedNames>
    <definedName name="AlanGruplari">Referanslar!$A$2:$A$9</definedName>
    <definedName name="KadroListesi">Referanslar!$C$2:$C$6</definedName>
    <definedName name="ProfEsikAlan">Referanslar!$F$3:$F$10</definedName>
    <definedName name="ProfEsikDeger">Referanslar!$G$3:$G$10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52" i="6" l="1"/>
  <c r="K52" i="6"/>
  <c r="J52" i="6"/>
  <c r="F52" i="6"/>
  <c r="G52" i="6" s="1"/>
  <c r="L51" i="6"/>
  <c r="K51" i="6"/>
  <c r="J51" i="6"/>
  <c r="F51" i="6"/>
  <c r="G51" i="6" s="1"/>
  <c r="L50" i="6"/>
  <c r="K50" i="6"/>
  <c r="J50" i="6"/>
  <c r="F50" i="6"/>
  <c r="G50" i="6" s="1"/>
  <c r="L49" i="6"/>
  <c r="K49" i="6"/>
  <c r="J49" i="6"/>
  <c r="F49" i="6"/>
  <c r="G49" i="6" s="1"/>
  <c r="L48" i="6"/>
  <c r="K48" i="6"/>
  <c r="J48" i="6"/>
  <c r="L47" i="6"/>
  <c r="K47" i="6"/>
  <c r="J47" i="6"/>
  <c r="L46" i="6"/>
  <c r="K46" i="6"/>
  <c r="J46" i="6"/>
  <c r="L45" i="6"/>
  <c r="K45" i="6"/>
  <c r="J45" i="6"/>
  <c r="L44" i="6"/>
  <c r="K44" i="6"/>
  <c r="J44" i="6"/>
  <c r="F44" i="6"/>
  <c r="G44" i="6" s="1"/>
  <c r="L43" i="6"/>
  <c r="K43" i="6"/>
  <c r="J43" i="6"/>
  <c r="G43" i="6"/>
  <c r="I43" i="6" s="1"/>
  <c r="F43" i="6"/>
  <c r="L42" i="6"/>
  <c r="K42" i="6"/>
  <c r="J42" i="6"/>
  <c r="F42" i="6"/>
  <c r="G42" i="6" s="1"/>
  <c r="L41" i="6"/>
  <c r="K41" i="6"/>
  <c r="J41" i="6"/>
  <c r="H41" i="6"/>
  <c r="G41" i="6"/>
  <c r="I41" i="6" s="1"/>
  <c r="F41" i="6"/>
  <c r="L40" i="6"/>
  <c r="K40" i="6"/>
  <c r="J40" i="6"/>
  <c r="G40" i="6"/>
  <c r="I40" i="6" s="1"/>
  <c r="F40" i="6"/>
  <c r="L39" i="6"/>
  <c r="K39" i="6"/>
  <c r="J39" i="6"/>
  <c r="F39" i="6"/>
  <c r="G39" i="6" s="1"/>
  <c r="L38" i="6"/>
  <c r="K38" i="6"/>
  <c r="J38" i="6"/>
  <c r="F38" i="6"/>
  <c r="G38" i="6" s="1"/>
  <c r="L37" i="6"/>
  <c r="K37" i="6"/>
  <c r="J37" i="6"/>
  <c r="I37" i="6"/>
  <c r="G37" i="6"/>
  <c r="F37" i="6"/>
  <c r="L36" i="6"/>
  <c r="K36" i="6"/>
  <c r="J36" i="6"/>
  <c r="L35" i="6"/>
  <c r="K35" i="6"/>
  <c r="J35" i="6"/>
  <c r="L34" i="6"/>
  <c r="K34" i="6"/>
  <c r="J34" i="6"/>
  <c r="L33" i="6"/>
  <c r="K33" i="6"/>
  <c r="J33" i="6"/>
  <c r="L32" i="6"/>
  <c r="K32" i="6"/>
  <c r="J32" i="6"/>
  <c r="G32" i="6"/>
  <c r="I32" i="6" s="1"/>
  <c r="F32" i="6"/>
  <c r="L31" i="6"/>
  <c r="K31" i="6"/>
  <c r="J31" i="6"/>
  <c r="F31" i="6"/>
  <c r="G31" i="6" s="1"/>
  <c r="L30" i="6"/>
  <c r="K30" i="6"/>
  <c r="J30" i="6"/>
  <c r="H30" i="6"/>
  <c r="G30" i="6"/>
  <c r="I30" i="6" s="1"/>
  <c r="F30" i="6"/>
  <c r="L29" i="6"/>
  <c r="K29" i="6"/>
  <c r="J29" i="6"/>
  <c r="G29" i="6"/>
  <c r="I29" i="6" s="1"/>
  <c r="F29" i="6"/>
  <c r="L28" i="6"/>
  <c r="K28" i="6"/>
  <c r="J28" i="6"/>
  <c r="F28" i="6"/>
  <c r="G28" i="6" s="1"/>
  <c r="L27" i="6"/>
  <c r="K27" i="6"/>
  <c r="J27" i="6"/>
  <c r="F27" i="6"/>
  <c r="G27" i="6" s="1"/>
  <c r="L26" i="6"/>
  <c r="K26" i="6"/>
  <c r="J26" i="6"/>
  <c r="I26" i="6"/>
  <c r="G26" i="6"/>
  <c r="H26" i="6" s="1"/>
  <c r="F26" i="6"/>
  <c r="L25" i="6"/>
  <c r="K25" i="6"/>
  <c r="J25" i="6"/>
  <c r="F25" i="6"/>
  <c r="G25" i="6" s="1"/>
  <c r="L24" i="6"/>
  <c r="K24" i="6"/>
  <c r="J24" i="6"/>
  <c r="L23" i="6"/>
  <c r="K23" i="6"/>
  <c r="J23" i="6"/>
  <c r="L22" i="6"/>
  <c r="K22" i="6"/>
  <c r="J22" i="6"/>
  <c r="L21" i="6"/>
  <c r="K21" i="6"/>
  <c r="J21" i="6"/>
  <c r="L20" i="6"/>
  <c r="K20" i="6"/>
  <c r="J20" i="6"/>
  <c r="F20" i="6"/>
  <c r="G20" i="6" s="1"/>
  <c r="L19" i="6"/>
  <c r="K19" i="6"/>
  <c r="J19" i="6"/>
  <c r="H19" i="6"/>
  <c r="G19" i="6"/>
  <c r="I19" i="6" s="1"/>
  <c r="F19" i="6"/>
  <c r="L18" i="6"/>
  <c r="K18" i="6"/>
  <c r="J18" i="6"/>
  <c r="G18" i="6"/>
  <c r="I18" i="6" s="1"/>
  <c r="F18" i="6"/>
  <c r="L17" i="6"/>
  <c r="K17" i="6"/>
  <c r="J17" i="6"/>
  <c r="F17" i="6"/>
  <c r="G17" i="6" s="1"/>
  <c r="L16" i="6"/>
  <c r="K16" i="6"/>
  <c r="J16" i="6"/>
  <c r="F16" i="6"/>
  <c r="G16" i="6" s="1"/>
  <c r="L15" i="6"/>
  <c r="K15" i="6"/>
  <c r="J15" i="6"/>
  <c r="F15" i="6"/>
  <c r="G15" i="6" s="1"/>
  <c r="L14" i="6"/>
  <c r="K14" i="6"/>
  <c r="J14" i="6"/>
  <c r="L13" i="6"/>
  <c r="K13" i="6"/>
  <c r="J13" i="6"/>
  <c r="L12" i="6"/>
  <c r="K12" i="6"/>
  <c r="J12" i="6"/>
  <c r="L11" i="6"/>
  <c r="K11" i="6"/>
  <c r="J11" i="6"/>
  <c r="L10" i="6"/>
  <c r="K10" i="6"/>
  <c r="J10" i="6"/>
  <c r="G10" i="6"/>
  <c r="I10" i="6" s="1"/>
  <c r="F10" i="6"/>
  <c r="L9" i="6"/>
  <c r="K9" i="6"/>
  <c r="J9" i="6"/>
  <c r="F9" i="6"/>
  <c r="G9" i="6" s="1"/>
  <c r="L8" i="6"/>
  <c r="K8" i="6"/>
  <c r="J8" i="6"/>
  <c r="H8" i="6"/>
  <c r="G8" i="6"/>
  <c r="I8" i="6" s="1"/>
  <c r="F8" i="6"/>
  <c r="L7" i="6"/>
  <c r="K7" i="6"/>
  <c r="J7" i="6"/>
  <c r="G7" i="6"/>
  <c r="I7" i="6" s="1"/>
  <c r="F7" i="6"/>
  <c r="L6" i="6"/>
  <c r="K6" i="6"/>
  <c r="J6" i="6"/>
  <c r="F6" i="6"/>
  <c r="G6" i="6" s="1"/>
  <c r="L5" i="6"/>
  <c r="I55" i="6" s="1"/>
  <c r="K5" i="6"/>
  <c r="H55" i="6" s="1"/>
  <c r="C14" i="1" s="1"/>
  <c r="J5" i="6"/>
  <c r="G55" i="6" s="1"/>
  <c r="F5" i="6"/>
  <c r="G5" i="6" s="1"/>
  <c r="G77" i="5"/>
  <c r="I77" i="5" s="1"/>
  <c r="F77" i="5"/>
  <c r="H76" i="5"/>
  <c r="G76" i="5"/>
  <c r="I76" i="5" s="1"/>
  <c r="F76" i="5"/>
  <c r="G75" i="5"/>
  <c r="I75" i="5" s="1"/>
  <c r="F75" i="5"/>
  <c r="H74" i="5"/>
  <c r="G74" i="5"/>
  <c r="I74" i="5" s="1"/>
  <c r="F74" i="5"/>
  <c r="G73" i="5"/>
  <c r="I73" i="5" s="1"/>
  <c r="F73" i="5"/>
  <c r="H72" i="5"/>
  <c r="G72" i="5"/>
  <c r="I72" i="5" s="1"/>
  <c r="F72" i="5"/>
  <c r="G67" i="5"/>
  <c r="I67" i="5" s="1"/>
  <c r="F67" i="5"/>
  <c r="F66" i="5"/>
  <c r="G66" i="5" s="1"/>
  <c r="G65" i="5"/>
  <c r="I65" i="5" s="1"/>
  <c r="F65" i="5"/>
  <c r="F64" i="5"/>
  <c r="G64" i="5" s="1"/>
  <c r="F59" i="5"/>
  <c r="G59" i="5" s="1"/>
  <c r="F58" i="5"/>
  <c r="G58" i="5" s="1"/>
  <c r="F57" i="5"/>
  <c r="G57" i="5" s="1"/>
  <c r="F56" i="5"/>
  <c r="G56" i="5" s="1"/>
  <c r="F55" i="5"/>
  <c r="G55" i="5" s="1"/>
  <c r="F50" i="5"/>
  <c r="G50" i="5" s="1"/>
  <c r="F49" i="5"/>
  <c r="G49" i="5" s="1"/>
  <c r="F48" i="5"/>
  <c r="G48" i="5" s="1"/>
  <c r="F47" i="5"/>
  <c r="G47" i="5" s="1"/>
  <c r="F46" i="5"/>
  <c r="G46" i="5" s="1"/>
  <c r="F45" i="5"/>
  <c r="G45" i="5" s="1"/>
  <c r="G40" i="5"/>
  <c r="I40" i="5" s="1"/>
  <c r="F40" i="5"/>
  <c r="H39" i="5"/>
  <c r="G39" i="5"/>
  <c r="I39" i="5" s="1"/>
  <c r="F39" i="5"/>
  <c r="G38" i="5"/>
  <c r="I38" i="5" s="1"/>
  <c r="F38" i="5"/>
  <c r="H37" i="5"/>
  <c r="G37" i="5"/>
  <c r="I37" i="5" s="1"/>
  <c r="F37" i="5"/>
  <c r="G36" i="5"/>
  <c r="I36" i="5" s="1"/>
  <c r="F36" i="5"/>
  <c r="H35" i="5"/>
  <c r="G35" i="5"/>
  <c r="I35" i="5" s="1"/>
  <c r="F35" i="5"/>
  <c r="G30" i="5"/>
  <c r="I30" i="5" s="1"/>
  <c r="F30" i="5"/>
  <c r="F29" i="5"/>
  <c r="G29" i="5" s="1"/>
  <c r="G28" i="5"/>
  <c r="I28" i="5" s="1"/>
  <c r="F28" i="5"/>
  <c r="F27" i="5"/>
  <c r="G27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H10" i="5"/>
  <c r="G10" i="5"/>
  <c r="I10" i="5" s="1"/>
  <c r="F10" i="5"/>
  <c r="F9" i="5"/>
  <c r="G9" i="5" s="1"/>
  <c r="H8" i="5"/>
  <c r="G8" i="5"/>
  <c r="I8" i="5" s="1"/>
  <c r="F8" i="5"/>
  <c r="F7" i="5"/>
  <c r="G7" i="5" s="1"/>
  <c r="H6" i="5"/>
  <c r="G6" i="5"/>
  <c r="I6" i="5" s="1"/>
  <c r="F6" i="5"/>
  <c r="F5" i="5"/>
  <c r="G5" i="5" s="1"/>
  <c r="E27" i="4"/>
  <c r="E26" i="4"/>
  <c r="E25" i="4"/>
  <c r="E24" i="4"/>
  <c r="E23" i="4"/>
  <c r="E22" i="4"/>
  <c r="E21" i="4"/>
  <c r="E20" i="4"/>
  <c r="E28" i="4" s="1"/>
  <c r="E19" i="4"/>
  <c r="E18" i="4"/>
  <c r="E15" i="4"/>
  <c r="E14" i="4"/>
  <c r="E13" i="4"/>
  <c r="E12" i="4"/>
  <c r="E11" i="4"/>
  <c r="E10" i="4"/>
  <c r="E9" i="4"/>
  <c r="E8" i="4"/>
  <c r="E7" i="4"/>
  <c r="E6" i="4"/>
  <c r="E5" i="4"/>
  <c r="J100" i="3"/>
  <c r="I100" i="3"/>
  <c r="H100" i="3"/>
  <c r="I99" i="3"/>
  <c r="H99" i="3"/>
  <c r="J99" i="3" s="1"/>
  <c r="J98" i="3"/>
  <c r="I98" i="3"/>
  <c r="H98" i="3"/>
  <c r="H97" i="3"/>
  <c r="I97" i="3" s="1"/>
  <c r="J96" i="3"/>
  <c r="H96" i="3"/>
  <c r="I96" i="3" s="1"/>
  <c r="J95" i="3"/>
  <c r="I95" i="3"/>
  <c r="H95" i="3"/>
  <c r="H94" i="3"/>
  <c r="J94" i="3" s="1"/>
  <c r="H93" i="3"/>
  <c r="J93" i="3" s="1"/>
  <c r="J92" i="3"/>
  <c r="I92" i="3"/>
  <c r="H92" i="3"/>
  <c r="I91" i="3"/>
  <c r="H91" i="3"/>
  <c r="J91" i="3" s="1"/>
  <c r="J90" i="3"/>
  <c r="I90" i="3"/>
  <c r="H90" i="3"/>
  <c r="J84" i="3"/>
  <c r="H84" i="3"/>
  <c r="F84" i="3"/>
  <c r="F83" i="3"/>
  <c r="H83" i="3" s="1"/>
  <c r="J82" i="3"/>
  <c r="H82" i="3"/>
  <c r="F82" i="3"/>
  <c r="F81" i="3"/>
  <c r="H81" i="3" s="1"/>
  <c r="H76" i="3"/>
  <c r="J76" i="3" s="1"/>
  <c r="F76" i="3"/>
  <c r="I75" i="3"/>
  <c r="H75" i="3"/>
  <c r="J75" i="3" s="1"/>
  <c r="F75" i="3"/>
  <c r="H74" i="3"/>
  <c r="J74" i="3" s="1"/>
  <c r="F74" i="3"/>
  <c r="I73" i="3"/>
  <c r="H73" i="3"/>
  <c r="J73" i="3" s="1"/>
  <c r="F73" i="3"/>
  <c r="H68" i="3"/>
  <c r="J68" i="3" s="1"/>
  <c r="F68" i="3"/>
  <c r="F67" i="3"/>
  <c r="H67" i="3" s="1"/>
  <c r="H66" i="3"/>
  <c r="J66" i="3" s="1"/>
  <c r="F66" i="3"/>
  <c r="F65" i="3"/>
  <c r="H65" i="3" s="1"/>
  <c r="F60" i="3"/>
  <c r="H60" i="3" s="1"/>
  <c r="F59" i="3"/>
  <c r="H59" i="3" s="1"/>
  <c r="F58" i="3"/>
  <c r="H58" i="3" s="1"/>
  <c r="F57" i="3"/>
  <c r="H57" i="3" s="1"/>
  <c r="F56" i="3"/>
  <c r="H56" i="3" s="1"/>
  <c r="F55" i="3"/>
  <c r="H55" i="3" s="1"/>
  <c r="F50" i="3"/>
  <c r="H50" i="3" s="1"/>
  <c r="J49" i="3"/>
  <c r="H49" i="3"/>
  <c r="F49" i="3"/>
  <c r="F48" i="3"/>
  <c r="H48" i="3" s="1"/>
  <c r="F47" i="3"/>
  <c r="H47" i="3" s="1"/>
  <c r="F46" i="3"/>
  <c r="H46" i="3" s="1"/>
  <c r="F45" i="3"/>
  <c r="H45" i="3" s="1"/>
  <c r="F44" i="3"/>
  <c r="H44" i="3" s="1"/>
  <c r="F43" i="3"/>
  <c r="H43" i="3" s="1"/>
  <c r="I38" i="3"/>
  <c r="H38" i="3"/>
  <c r="J38" i="3" s="1"/>
  <c r="F38" i="3"/>
  <c r="H37" i="3"/>
  <c r="J37" i="3" s="1"/>
  <c r="F37" i="3"/>
  <c r="I36" i="3"/>
  <c r="H36" i="3"/>
  <c r="J36" i="3" s="1"/>
  <c r="F36" i="3"/>
  <c r="H35" i="3"/>
  <c r="J35" i="3" s="1"/>
  <c r="F35" i="3"/>
  <c r="I34" i="3"/>
  <c r="H34" i="3"/>
  <c r="J34" i="3" s="1"/>
  <c r="F34" i="3"/>
  <c r="H33" i="3"/>
  <c r="J33" i="3" s="1"/>
  <c r="F33" i="3"/>
  <c r="I32" i="3"/>
  <c r="H32" i="3"/>
  <c r="J32" i="3" s="1"/>
  <c r="F32" i="3"/>
  <c r="H31" i="3"/>
  <c r="J31" i="3" s="1"/>
  <c r="F31" i="3"/>
  <c r="I30" i="3"/>
  <c r="H30" i="3"/>
  <c r="J30" i="3" s="1"/>
  <c r="F30" i="3"/>
  <c r="H29" i="3"/>
  <c r="J29" i="3" s="1"/>
  <c r="F29" i="3"/>
  <c r="L25" i="3"/>
  <c r="K25" i="3"/>
  <c r="H25" i="3"/>
  <c r="F19" i="3"/>
  <c r="H19" i="3" s="1"/>
  <c r="J18" i="3"/>
  <c r="H18" i="3"/>
  <c r="I18" i="3" s="1"/>
  <c r="F18" i="3"/>
  <c r="F17" i="3"/>
  <c r="H17" i="3" s="1"/>
  <c r="J16" i="3"/>
  <c r="H16" i="3"/>
  <c r="I16" i="3" s="1"/>
  <c r="F16" i="3"/>
  <c r="F15" i="3"/>
  <c r="H15" i="3" s="1"/>
  <c r="J14" i="3"/>
  <c r="H14" i="3"/>
  <c r="I14" i="3" s="1"/>
  <c r="F14" i="3"/>
  <c r="F13" i="3"/>
  <c r="H13" i="3" s="1"/>
  <c r="J12" i="3"/>
  <c r="H12" i="3"/>
  <c r="I12" i="3" s="1"/>
  <c r="F12" i="3"/>
  <c r="F11" i="3"/>
  <c r="H11" i="3" s="1"/>
  <c r="J10" i="3"/>
  <c r="H10" i="3"/>
  <c r="I10" i="3" s="1"/>
  <c r="F10" i="3"/>
  <c r="F9" i="3"/>
  <c r="H9" i="3" s="1"/>
  <c r="J8" i="3"/>
  <c r="H8" i="3"/>
  <c r="I8" i="3" s="1"/>
  <c r="F8" i="3"/>
  <c r="F7" i="3"/>
  <c r="H7" i="3" s="1"/>
  <c r="J6" i="3"/>
  <c r="H6" i="3"/>
  <c r="I6" i="3" s="1"/>
  <c r="F6" i="3"/>
  <c r="F5" i="3"/>
  <c r="H5" i="3" s="1"/>
  <c r="G37" i="2"/>
  <c r="F37" i="2"/>
  <c r="G33" i="2"/>
  <c r="F33" i="2"/>
  <c r="G29" i="2"/>
  <c r="F27" i="2"/>
  <c r="G27" i="2" s="1"/>
  <c r="G24" i="2"/>
  <c r="F19" i="2"/>
  <c r="G19" i="2" s="1"/>
  <c r="G8" i="2"/>
  <c r="G7" i="2"/>
  <c r="G6" i="2"/>
  <c r="E4" i="2"/>
  <c r="B4" i="2"/>
  <c r="D16" i="1"/>
  <c r="I2" i="1"/>
  <c r="F2" i="1"/>
  <c r="E2" i="1"/>
  <c r="I84" i="3" s="1"/>
  <c r="E30" i="4" l="1"/>
  <c r="J45" i="3"/>
  <c r="I45" i="3"/>
  <c r="J55" i="3"/>
  <c r="I55" i="3"/>
  <c r="H61" i="3"/>
  <c r="I7" i="5"/>
  <c r="H7" i="5"/>
  <c r="I15" i="5"/>
  <c r="H15" i="5"/>
  <c r="G23" i="5"/>
  <c r="H27" i="5"/>
  <c r="G31" i="5"/>
  <c r="I27" i="5"/>
  <c r="I48" i="5"/>
  <c r="H48" i="5"/>
  <c r="H64" i="5"/>
  <c r="G68" i="5"/>
  <c r="I64" i="5"/>
  <c r="H9" i="6"/>
  <c r="I9" i="6"/>
  <c r="H39" i="6"/>
  <c r="I39" i="6"/>
  <c r="I44" i="6"/>
  <c r="H44" i="6"/>
  <c r="G53" i="6"/>
  <c r="I49" i="6"/>
  <c r="H49" i="6"/>
  <c r="I51" i="6"/>
  <c r="H51" i="6"/>
  <c r="J83" i="3"/>
  <c r="I83" i="3"/>
  <c r="I7" i="3"/>
  <c r="J7" i="3"/>
  <c r="I11" i="3"/>
  <c r="J11" i="3"/>
  <c r="I15" i="3"/>
  <c r="J15" i="3"/>
  <c r="J19" i="3"/>
  <c r="I19" i="3"/>
  <c r="J46" i="3"/>
  <c r="I46" i="3"/>
  <c r="J56" i="3"/>
  <c r="I56" i="3"/>
  <c r="I67" i="3"/>
  <c r="J67" i="3"/>
  <c r="I16" i="5"/>
  <c r="H16" i="5"/>
  <c r="H49" i="5"/>
  <c r="I49" i="5"/>
  <c r="H6" i="6"/>
  <c r="I6" i="6"/>
  <c r="I16" i="6"/>
  <c r="H16" i="6"/>
  <c r="I31" i="6"/>
  <c r="H31" i="6"/>
  <c r="J47" i="3"/>
  <c r="I47" i="3"/>
  <c r="I57" i="3"/>
  <c r="J57" i="3"/>
  <c r="I17" i="5"/>
  <c r="H17" i="5"/>
  <c r="I50" i="5"/>
  <c r="H50" i="5"/>
  <c r="H28" i="6"/>
  <c r="I28" i="6"/>
  <c r="J48" i="3"/>
  <c r="I48" i="3"/>
  <c r="J58" i="3"/>
  <c r="I58" i="3"/>
  <c r="I18" i="5"/>
  <c r="H18" i="5"/>
  <c r="H29" i="5"/>
  <c r="I29" i="5"/>
  <c r="G60" i="5"/>
  <c r="I55" i="5"/>
  <c r="H55" i="5"/>
  <c r="H66" i="5"/>
  <c r="I66" i="5"/>
  <c r="I59" i="3"/>
  <c r="J59" i="3"/>
  <c r="G11" i="5"/>
  <c r="I5" i="5"/>
  <c r="H5" i="5"/>
  <c r="H11" i="5" s="1"/>
  <c r="I9" i="5"/>
  <c r="H9" i="5"/>
  <c r="H19" i="5"/>
  <c r="I19" i="5"/>
  <c r="I56" i="5"/>
  <c r="H56" i="5"/>
  <c r="I20" i="6"/>
  <c r="H20" i="6"/>
  <c r="H25" i="6"/>
  <c r="I25" i="6"/>
  <c r="G33" i="6"/>
  <c r="I38" i="6"/>
  <c r="I45" i="6" s="1"/>
  <c r="H38" i="6"/>
  <c r="H50" i="6"/>
  <c r="I50" i="6"/>
  <c r="I52" i="6"/>
  <c r="H52" i="6"/>
  <c r="H20" i="3"/>
  <c r="H87" i="3" s="1"/>
  <c r="H103" i="3" s="1"/>
  <c r="J5" i="3"/>
  <c r="I5" i="3"/>
  <c r="K20" i="3" s="1"/>
  <c r="J9" i="3"/>
  <c r="I9" i="3"/>
  <c r="J13" i="3"/>
  <c r="I13" i="3"/>
  <c r="J17" i="3"/>
  <c r="I17" i="3"/>
  <c r="J60" i="3"/>
  <c r="I60" i="3"/>
  <c r="L77" i="3"/>
  <c r="I20" i="5"/>
  <c r="H20" i="5"/>
  <c r="I45" i="5"/>
  <c r="H45" i="5"/>
  <c r="G51" i="5"/>
  <c r="I57" i="5"/>
  <c r="H57" i="5"/>
  <c r="I5" i="6"/>
  <c r="I11" i="6" s="1"/>
  <c r="G11" i="6"/>
  <c r="H5" i="6"/>
  <c r="I15" i="6"/>
  <c r="G21" i="6"/>
  <c r="H15" i="6"/>
  <c r="H17" i="6"/>
  <c r="I17" i="6"/>
  <c r="L39" i="3"/>
  <c r="H51" i="3"/>
  <c r="J43" i="3"/>
  <c r="I43" i="3"/>
  <c r="I65" i="3"/>
  <c r="H69" i="3"/>
  <c r="J65" i="3"/>
  <c r="L69" i="3" s="1"/>
  <c r="K77" i="3"/>
  <c r="J81" i="3"/>
  <c r="L85" i="3" s="1"/>
  <c r="I81" i="3"/>
  <c r="H85" i="3"/>
  <c r="H21" i="5"/>
  <c r="I21" i="5"/>
  <c r="I46" i="5"/>
  <c r="H46" i="5"/>
  <c r="H58" i="5"/>
  <c r="I58" i="5"/>
  <c r="I27" i="6"/>
  <c r="H27" i="6"/>
  <c r="J44" i="3"/>
  <c r="I44" i="3"/>
  <c r="J50" i="3"/>
  <c r="I50" i="3"/>
  <c r="K101" i="3"/>
  <c r="C12" i="1" s="1"/>
  <c r="I22" i="5"/>
  <c r="H22" i="5"/>
  <c r="I41" i="5"/>
  <c r="I47" i="5"/>
  <c r="H47" i="5"/>
  <c r="I59" i="5"/>
  <c r="H59" i="5"/>
  <c r="I78" i="5"/>
  <c r="G45" i="6"/>
  <c r="H42" i="6"/>
  <c r="I42" i="6"/>
  <c r="H77" i="3"/>
  <c r="J97" i="3"/>
  <c r="L101" i="3" s="1"/>
  <c r="G41" i="5"/>
  <c r="G78" i="5"/>
  <c r="I49" i="3"/>
  <c r="I82" i="3"/>
  <c r="H37" i="6"/>
  <c r="H101" i="3"/>
  <c r="I66" i="3"/>
  <c r="I68" i="3"/>
  <c r="I93" i="3"/>
  <c r="H28" i="5"/>
  <c r="H30" i="5"/>
  <c r="H65" i="5"/>
  <c r="H67" i="5"/>
  <c r="H10" i="6"/>
  <c r="H32" i="6"/>
  <c r="H43" i="6"/>
  <c r="H39" i="3"/>
  <c r="I29" i="3"/>
  <c r="I31" i="3"/>
  <c r="I33" i="3"/>
  <c r="I35" i="3"/>
  <c r="I37" i="3"/>
  <c r="I74" i="3"/>
  <c r="I76" i="3"/>
  <c r="I94" i="3"/>
  <c r="H36" i="5"/>
  <c r="H41" i="5" s="1"/>
  <c r="H38" i="5"/>
  <c r="H40" i="5"/>
  <c r="H73" i="5"/>
  <c r="H78" i="5" s="1"/>
  <c r="H75" i="5"/>
  <c r="H77" i="5"/>
  <c r="H7" i="6"/>
  <c r="H18" i="6"/>
  <c r="H29" i="6"/>
  <c r="H40" i="6"/>
  <c r="K69" i="3" l="1"/>
  <c r="H51" i="5"/>
  <c r="H33" i="6"/>
  <c r="H60" i="5"/>
  <c r="K51" i="3"/>
  <c r="I21" i="6"/>
  <c r="I51" i="5"/>
  <c r="H80" i="5"/>
  <c r="C13" i="1" s="1"/>
  <c r="I60" i="5"/>
  <c r="H53" i="6"/>
  <c r="L51" i="3"/>
  <c r="H11" i="6"/>
  <c r="I11" i="5"/>
  <c r="I53" i="6"/>
  <c r="I31" i="5"/>
  <c r="H21" i="6"/>
  <c r="H45" i="6"/>
  <c r="K85" i="3"/>
  <c r="G80" i="5"/>
  <c r="I68" i="5"/>
  <c r="H31" i="5"/>
  <c r="K61" i="3"/>
  <c r="L61" i="3"/>
  <c r="K87" i="3"/>
  <c r="K39" i="3"/>
  <c r="L20" i="3"/>
  <c r="L87" i="3" s="1"/>
  <c r="H68" i="5"/>
  <c r="H23" i="5"/>
  <c r="I33" i="6"/>
  <c r="I23" i="5"/>
  <c r="K103" i="3" l="1"/>
  <c r="C11" i="1"/>
  <c r="C15" i="1" s="1"/>
  <c r="E32" i="2"/>
  <c r="I80" i="5"/>
  <c r="L103" i="3"/>
  <c r="H2" i="1"/>
  <c r="E36" i="2" s="1"/>
  <c r="G2" i="1"/>
  <c r="E35" i="2" s="1"/>
  <c r="E25" i="2" l="1"/>
  <c r="E30" i="2"/>
  <c r="D15" i="1"/>
  <c r="E9" i="2"/>
</calcChain>
</file>

<file path=xl/sharedStrings.xml><?xml version="1.0" encoding="utf-8"?>
<sst xmlns="http://schemas.openxmlformats.org/spreadsheetml/2006/main" count="236" uniqueCount="183">
  <si>
    <t>T.C. HALİÇ ÜNİVERSİTESİ
AKADEMİK YÜKSELTME VE ATAMA FORMU</t>
  </si>
  <si>
    <t>BaslangicYili</t>
  </si>
  <si>
    <t>BitisYili</t>
  </si>
  <si>
    <t>Son4YilToplam</t>
  </si>
  <si>
    <t>Son4YilEK1</t>
  </si>
  <si>
    <t>DonemAciklama</t>
  </si>
  <si>
    <t>Unvan / Ad Soyad</t>
  </si>
  <si>
    <t>Alan Grubu (seçiniz, yazarak doldurmayınız)</t>
  </si>
  <si>
    <t>Başvurulan Kadro (seçiniz, yazarak doldurmayınız)</t>
  </si>
  <si>
    <t>Doktora / Sanatta Yeterlik Yılı</t>
  </si>
  <si>
    <t>Doçentlik Yılı</t>
  </si>
  <si>
    <t>Kadroya Başvuru Yılı</t>
  </si>
  <si>
    <t>Fakülte-Yüksekokul /Bölüm</t>
  </si>
  <si>
    <t>E-posta/Telefon</t>
  </si>
  <si>
    <t>PUAN ÖZETİ</t>
  </si>
  <si>
    <t>EK-1 Toplam Puan</t>
  </si>
  <si>
    <t>Yayınlar, atıflar, projeler, editörlük, patent, ödül</t>
  </si>
  <si>
    <t>EK-2 Toplam Puan</t>
  </si>
  <si>
    <t>Danışmanlık, idari görev, kurul üyeliği</t>
  </si>
  <si>
    <t>EK-3 Toplam Puan</t>
  </si>
  <si>
    <t>Yalnızca Mimarlık / Tasarım, Güzel Sanatlar, Konservatuvar</t>
  </si>
  <si>
    <t>EK-4 Toplam Puan</t>
  </si>
  <si>
    <t>Yalnızca Spor Bilimleri</t>
  </si>
  <si>
    <t>GENEL TOPLAM</t>
  </si>
  <si>
    <t>GENEL SONUÇ</t>
  </si>
  <si>
    <t>Beyan ettiğim bilgilerin doğru olduğunu; gerçeğe aykırı beyanda bulunmam hâlinde başvurumun geçersiz sayılacağını ve hakkımda gerekli cezai işlemlerin uygulanabileceğini kabul ederim.</t>
  </si>
  <si>
    <t>Formu doldurduktan sonra çıktısını alınız. Yukarıdaki cümleyi aşağıya el yazısı ile yazarak imzalayınız.</t>
  </si>
  <si>
    <t>Unvan - Ad Soyad</t>
  </si>
  <si>
    <t>İmza</t>
  </si>
  <si>
    <t>T.C. HALİÇ ÜNİVERSİTESİ – ASGARİ KOŞUL KONTROL</t>
  </si>
  <si>
    <t>ℹ  Bu sayfada gri alanları, sonraki sayfalarda beyaz alanları doldurunuz. Uygunluk kontrolleri otomatik hesaplanır.</t>
  </si>
  <si>
    <t>#</t>
  </si>
  <si>
    <t>Asgari Koşul</t>
  </si>
  <si>
    <t>Hesaplanan Puan / Değer</t>
  </si>
  <si>
    <t>Tamamlandı mı?</t>
  </si>
  <si>
    <t>Durum</t>
  </si>
  <si>
    <t>Seçilen Kadro</t>
  </si>
  <si>
    <t>Seçilen Alan Grubu</t>
  </si>
  <si>
    <t>PROFESÖRLÜK  (Madde 9)</t>
  </si>
  <si>
    <t>Doçentlik unvanını aldıktan sonra ilgili mevzuatta öngörülen süre ve şartları tamamlamış olmak. (Seçiniz, yazarak doldurmayınız)</t>
  </si>
  <si>
    <t>Başlıca eser doçentlik sonrası üretilmiş olmak. Sağlık, Spor, Mühendislik, Fen, Sosyal alanlarda EK-1/A veya EK-1/D kapsamında en az 1 eser; Mimarlık/Tasarım, Güzel Sanatlar ve Konservatuvar alanlarında EK-1/A–D veya EK-3 kapsamında en az 1 eser/faaliyet. (Seçiniz, yazarak doldurmayınız)</t>
  </si>
  <si>
    <t>Doçentlik sonrası dönemde tamamlanmış ve mezuniyetle sonuçlanmış en az 1 tezli yüksek lisans veya doktora tez danışmanlığı bulunmak. Eş danışmanlık bu koşulu sağlamaz; istisna hâli Enstitü yazısı ile belgelendirilir. (Seçiniz, yazarak doldurmayınız)</t>
  </si>
  <si>
    <t>Toplam Puan (EK-1+EK-2+EK-3/EK-4 — alan grubuna göre)</t>
  </si>
  <si>
    <t xml:space="preserve">  Alan grubu bazlı asgari puan eşikleri (doçentlik sonrası dönem):</t>
  </si>
  <si>
    <t xml:space="preserve">    Sağlık Alanları</t>
  </si>
  <si>
    <t xml:space="preserve">    Mühendislik ve Teknoloji Alanları</t>
  </si>
  <si>
    <t xml:space="preserve">    Fen Bilimleri ve Matematik</t>
  </si>
  <si>
    <t xml:space="preserve">    Sosyal, Beşerî ve İdari Bilimler</t>
  </si>
  <si>
    <t xml:space="preserve">    Spor Bilimleri (EK-1+EK-2+EK-4)</t>
  </si>
  <si>
    <t xml:space="preserve">    Mimarlık / Tasarım (EK-1+EK-2+EK-3)</t>
  </si>
  <si>
    <t xml:space="preserve">    Güzel Sanatlar (EK-1+EK-2+EK-3)</t>
  </si>
  <si>
    <t xml:space="preserve">    Konservatuvar (EK-1+EK-2+EK-3)</t>
  </si>
  <si>
    <t>Puan koşulunu sağlıyor musunuz? (Alan grubunuza göre yukarıdaki eşiği kontrol ediniz.)</t>
  </si>
  <si>
    <t>Başlıca eser adı:</t>
  </si>
  <si>
    <t>Doçentlik Tarihi (ay / yıl):</t>
  </si>
  <si>
    <t>DOÇENTLİK  (Madde 10)</t>
  </si>
  <si>
    <t>Doçentlik belgesine sahip olmak. (seçiniz, yazarak doldurmayınız)</t>
  </si>
  <si>
    <t>Toplam Puan (filtrelenmiş EK-1+EK-2+EK-3/EK-4)</t>
  </si>
  <si>
    <t>Asgari puan eşiği: Tüm alanlar için 100 puan</t>
  </si>
  <si>
    <t>Toplam puan koşulunu sağlıyor musunuz?</t>
  </si>
  <si>
    <t>DOKTOR ÖĞRETİM ÜYESİ  (Madde 11)</t>
  </si>
  <si>
    <t>Doktora / sanatta yeterlilik unvanına sahip olmak. (seçiniz, yazarak doldurmayınız)</t>
  </si>
  <si>
    <t>Asgari toplam puan eşiği</t>
  </si>
  <si>
    <t>EK-1 puanı (en az 20 puan)</t>
  </si>
  <si>
    <t>İlk atama için toplam ≥ 40 puan ve EK-1 ≥ 20 puan koşulu</t>
  </si>
  <si>
    <t>DOKTOR ÖĞRETİM ÜYESİ (YENİDEN ATAMA)  (Madde 11/4)</t>
  </si>
  <si>
    <t>Son 4 yıl toplam puanı (başvuru yılı dahil)</t>
  </si>
  <si>
    <t>Son 4 yıl EK-1 puanı (başvuru yılı dahil)</t>
  </si>
  <si>
    <t>Son 4 yıl içinde toplam ≥ 40 puan ve EK-1 ≥ 20 puan koşulu</t>
  </si>
  <si>
    <t>T.C. HALİÇ ÜNİVERSİTESİ
AKADEMİK YÜKSELTME VE ATAMA FORMU – EK-1 &amp; EK-2</t>
  </si>
  <si>
    <t>Döneme Esas Puan</t>
  </si>
  <si>
    <t>Son 4 Yıl Puan</t>
  </si>
  <si>
    <t>Döneme Esas Toplam</t>
  </si>
  <si>
    <t>Son 4 Yıl Toplam</t>
  </si>
  <si>
    <t>Çalışma Adı / Açıklama</t>
  </si>
  <si>
    <t>Dergi/Yayınevi/Etkinlik</t>
  </si>
  <si>
    <t>Yıl</t>
  </si>
  <si>
    <t>Kategori (seçiniz)</t>
  </si>
  <si>
    <t>Birim Puan</t>
  </si>
  <si>
    <t>Yazar Sayısı</t>
  </si>
  <si>
    <t>Hesaplanan Puan</t>
  </si>
  <si>
    <t>A) MAKALE  (EK-1/A)</t>
  </si>
  <si>
    <t>Kategori seçenekleri: Q1-Top10% (70), Q1-Diğer (50), Q2 (40), Q3 (30), Q4 (20), Editöre Mektup/Teknik Not/Vaka-WoS/Scopus (6), WoS dışı (20), TR Dizin (16), Diğer Hakemli (6)  |  Diğer hakemli yayınlardan en fazla 12 puan alınabilir. Beyaz kısımları doldurunuz.</t>
  </si>
  <si>
    <t xml:space="preserve">  Alt Toplam</t>
  </si>
  <si>
    <t>B) ATIF  (EK-1/B) – maks. 40 puan</t>
  </si>
  <si>
    <t>Scopus Atıf Sayısı (öz atıflar hariç):</t>
  </si>
  <si>
    <t>TR Dizin Atıf Sayısı (öz atıflar hariç):</t>
  </si>
  <si>
    <t xml:space="preserve">  Alt Toplam Atıf  (maks. 40 puan)</t>
  </si>
  <si>
    <t>C) KONFERANS BİLDİRİ  (EK-1/C)</t>
  </si>
  <si>
    <t>Kategori: Uluslararası Tam Metin Scopus/WoS (16), Uluslararası Özet Scopus/WoS (10), Uluslararası Tam Metin diğer (8), Uluslararası Özet diğer (4), Ulusal Tam Metin (4), Ulusal Özet (2)  |  maks. 40 puan</t>
  </si>
  <si>
    <t xml:space="preserve">  Alt Toplam  (maks. 40 puan)</t>
  </si>
  <si>
    <t>D) KİTAP / KİTAP BÖLÜMÜ  (EK-1/D)</t>
  </si>
  <si>
    <t>Kategori: Scopus/WoS Kitap (40), Scopus/WoS Kitap Editörlüğü (24), Scopus/WoS Kitap Bölümü (16), Diğer Kitap (10), Diğer Kitap Editörlüğü (6), Diğer Kitap Bölümü (4)</t>
  </si>
  <si>
    <t>E) PROJELER  (EK-1/E)</t>
  </si>
  <si>
    <t>Kategori: Uluslararası Proje Yürütücü (90), Uluslararası Proje Görev (45), Ulusal Proje Yürütücü-TÜBİTAK vb. (45), Ulusal Proje Görev (22)  |  maks. 90 puan</t>
  </si>
  <si>
    <t xml:space="preserve">  Alt Toplam  (maks. 90 puan)</t>
  </si>
  <si>
    <t>F) EDİTÖRLÜK  (EK-1/F)</t>
  </si>
  <si>
    <t>Kategori: Scopus Dergi Editörü (40), Scopus Editör Yrd. (20), Scopus Alan Editörü (10), Scopus Yayın Kurulu (5), TR Dizin Editör (10), TR Dizin Editör Yrd. (5)  |  En az 1 takvim yılı şartı</t>
  </si>
  <si>
    <t>G) PATENT  (EK-1/G)</t>
  </si>
  <si>
    <t>Kategori: Uluslararası Patent (50), Ulusal Patent (30), Faydalı Model (15), Tasarım Tescili (15)</t>
  </si>
  <si>
    <t>H) ÖDÜL  (EK-1/H)</t>
  </si>
  <si>
    <t>Her ödül 50 puan: YÖK Yılın Doktora Tezi, YÖK Üstün Başarı, TÜBİTAK Bilim, TÜBİTAK Teşvik (UBYT hariç), TÜBA GEBİP, TÜBA TESEP</t>
  </si>
  <si>
    <t xml:space="preserve">  ★  EK-1 TOPLAM PUAN (A+B+C+D+E+F+G+H)</t>
  </si>
  <si>
    <t>EK-2 – DİĞER AKADEMİK ÇALIŞMALAR  (maks. 30 puan)</t>
  </si>
  <si>
    <t>Tamamlanan Doktora Tez Danışmanlığı</t>
  </si>
  <si>
    <t>Adet/Yıl ▶</t>
  </si>
  <si>
    <t>Tamamlanan Doktora Tezi Eş Danışmanlığı</t>
  </si>
  <si>
    <t>Tamamlanan Yüksek Lisans Tez Danışmanlığı</t>
  </si>
  <si>
    <t>Tamamlanan Yüksek Lisans Tezi Eş Danışmanlığı</t>
  </si>
  <si>
    <t>Tamamlanan Yüksek Lisans Proje Danışmanlığı</t>
  </si>
  <si>
    <t>Bölüm/Program Başkanlığı (yıl×1)</t>
  </si>
  <si>
    <t>Dekan Yrd./Müdür Yrd./Merkez Müdürü (yıl×2)</t>
  </si>
  <si>
    <t>Dekan/Müdür (yıl×3)</t>
  </si>
  <si>
    <t>Rektör/Rektör Yrd. (yıl×4)</t>
  </si>
  <si>
    <t>Senato/Üniversite Yönetim Kurulu Üyeliği (yıl×1)</t>
  </si>
  <si>
    <t>Kurul Üyeliği (yıl×0.5)</t>
  </si>
  <si>
    <t xml:space="preserve">  Alt Toplam EK-2  (maks. 30 puan)</t>
  </si>
  <si>
    <t xml:space="preserve">  ██  GENEL TOPLAM  (EK-1 + EK-2)</t>
  </si>
  <si>
    <t>ℹ Yıl bazlı değerlendirme için EK-1 ve EK-2 satırlarında yıl bilgisi doldurulmalıdır. Atıf sayıları ilgili döneme göre girilmelidir.</t>
  </si>
  <si>
    <t>T.C. HALİÇ ÜNİVERSİTESİ
AKADEMİK YÜKSELTME VE ATAMA FORMU – EK-2 DETAYLAR</t>
  </si>
  <si>
    <t>Yıl / Yıl Aralığı</t>
  </si>
  <si>
    <t>Kategori</t>
  </si>
  <si>
    <t>Puan</t>
  </si>
  <si>
    <t>A) TEZ DANIŞMANLIĞI</t>
  </si>
  <si>
    <t>Tez Danışmanlığı Ara Toplam</t>
  </si>
  <si>
    <t>B) İDARİ GÖREVLER</t>
  </si>
  <si>
    <t>İdari Görevler Ara Toplam</t>
  </si>
  <si>
    <t>★  EK-2 TOPLAM PUAN  (maks. 30 puan)</t>
  </si>
  <si>
    <t>⚠  Bu sayfadaki puanlar yalnızca referans amaçlıdır; Form ve Puan Özeti ile Asgari Koşul Kontrol sekmelerine entegre edilmez.</t>
  </si>
  <si>
    <t>T.C. HALİÇ ÜNİVERSİTESİ  –  EK-3: SANAT VE MİMARLIK DALLARI PUANLAMA</t>
  </si>
  <si>
    <t>Eser/Faaliyet Adı / Açıklama</t>
  </si>
  <si>
    <t>Etkinlik Adı / Yer</t>
  </si>
  <si>
    <t>A) GÜZEL SANATLAR</t>
  </si>
  <si>
    <t xml:space="preserve">  Kategori seçenekleri: 2 Kişisel Etkinlik (24p)  |  Karma/Ortak Etkinlik (16p)  |  Sempozyum/Bienal/Workshop (8p)</t>
  </si>
  <si>
    <t>B) TÜRK SANAT MÜZİĞİ / TÜRK HALK MÜZİĞİ / MÜZİK</t>
  </si>
  <si>
    <t xml:space="preserve">  Kategori seçenekleri: Kompozisyon (10p)  |  Solo Konser (10p)  |  Metot/Alıştırma Kitabı (5p)  |  Albüm (≥45 dk, bandrollü/dijital) (20p)  |  İcra-Koro/Karma Konser (maks.5p) (5p)</t>
  </si>
  <si>
    <t>C) TİYATRO KURAMI</t>
  </si>
  <si>
    <t xml:space="preserve">  Kategori seçenekleri: Araştırma/Yorum/Dramatik Tasarım Görevi (10p)</t>
  </si>
  <si>
    <t>D) OYUNCULUK – REJİ</t>
  </si>
  <si>
    <t xml:space="preserve">  Kategori seçenekleri: Oyunculuk-Ödenekli/Ulusal Tiyatro (10) (10p)  |  Reji-Ödenekli/Ulusal Tiyatro (20) (20p)  |  Atölye Çalışması (5) (5p)  |  Tiyatro Topluluğu Çalıştırma (5) (5p)  |  Rejisör Yardımcılığı (5) (5p)</t>
  </si>
  <si>
    <t>E) YORUM – DRAMATİK YAZARLIK</t>
  </si>
  <si>
    <t xml:space="preserve">  Kategori seçenekleri: Dramatik Metin+Sahne (10) (10p)  |  Özgün Oyun Metni (10) (10p)  |  Araştırma/Yorum/Tasarım Görevi (10) (10p)  |  Senaryo/Eleştiri/Tanıtım (maks.10p) (10p)</t>
  </si>
  <si>
    <t>F) OPERA ŞARKILCILIĞI VE REJİSÖRLÜĞÜ</t>
  </si>
  <si>
    <t xml:space="preserve">  Kategori seçenekleri: Opera Solist (20) (20p)  |  Opera Rejisörlüğü (20) (20p)  |  Solo Stüdyo Kaydı ≥45 dk (5) (5p)  |  Farklı Sahne Etkinliği İcracı (5) (5p)</t>
  </si>
  <si>
    <t>G) SAHNE TASARIMI</t>
  </si>
  <si>
    <t xml:space="preserve">  Kategori seçenekleri: Sahne/TV Tasarım Dosyası ≥4 çalışma (16) (16p)  |  Oyun/Film/Gösteri Üretken Görev (8) (8p)</t>
  </si>
  <si>
    <t>H) MİMARLIK, PLANLAMA VE TASARIM</t>
  </si>
  <si>
    <t xml:space="preserve">  Kategori seçenekleri: Jüri Üyeliği (16) (16p)  |  Uygulama Projesi Belgeli (16) (16p)  |  Yarışma Ödül/Derece/Mansiyon (8) (8p)</t>
  </si>
  <si>
    <t xml:space="preserve">  ★  EK-3 TOPLAM PUAN</t>
  </si>
  <si>
    <t>T.C. HALİÇ ÜNİVERSİTESİ  –  EK-4: BEDEN EĞİTİMİ VE SPOR BİLİMLERİ PUANLAMA</t>
  </si>
  <si>
    <t>Faaliyet Adı / Organizasyon / Açıklama</t>
  </si>
  <si>
    <t>Yer / Kurum</t>
  </si>
  <si>
    <t>A) AKADEMİK ORGANİZASYON (kongre, sempozyum, panel, sportif org.)</t>
  </si>
  <si>
    <t xml:space="preserve">  Uluslararası Yönetici (20) | Uluslararası Düzenleme Kurulu (16) | Ulusal Yönetici (18) | Ulusal Düzenleme Kurulu (12)</t>
  </si>
  <si>
    <t>B) ULUSAL / ULUSLARARASI SPOR TEŞKİLATLARI KURUL ÜYELİĞİ</t>
  </si>
  <si>
    <t xml:space="preserve">  Uluslararası Yönetim Kurulu (16) | Uluslararası Genel Kurul (12) | Uluslararası Teknik/Eğitim/Hakem/Sağlık Kurulu (12) | Ulusal Yönetim Kurulu (8) | Ulusal Genel Kurul (6) | Ulusal Teknik/Eğitim/Hakem/Sağlık (6)  ⚠ A ve B aynı organizasyon için birlikte puanlanamaz.</t>
  </si>
  <si>
    <t>C) SPORDA ANTRENÖRLÜK, HAKEMLİK, İDARE, MENTOR vb. (katılım/görev)</t>
  </si>
  <si>
    <t xml:space="preserve">  Uluslararası Olimpik Olimpiyat/Dünya/Avrupa Kupası (12) | Uluslararası Olimpik ≥10 Ülke Turnuva (8) | Uluslararası Diğer Dünya/Avrupa Kupası (6) | Ulusal Olimpik Türkiye Şampiyonası (6) | Ulusal Diğer Türkiye Şampiyonası (3)</t>
  </si>
  <si>
    <t>D) SPORDA ANTRENÖR VE SPORCU BAŞARI ÖDÜLÜ (derece)</t>
  </si>
  <si>
    <t xml:space="preserve">  Uluslararası Olimpik Olimpiyat/Dünya/Avrupa ilk3 (24) | Uluslararası Olimpik ≥10 Ülke ilk3 (16) | Uluslararası Diğer Dünya/Avrupa ilk3 (12) | Uluslararası Diğer ≥10 Ülke ilk3 (8) | Ulusal Olimpik Türkiye ilk3 (8) | Ulusal Diğer Türkiye ilk3 (6)  ⚠ Derece puanlandıysa aynı faaliyet için C kapsamında katılım puanı verilmez.</t>
  </si>
  <si>
    <t>E) EĞİTİMCİ OLMA</t>
  </si>
  <si>
    <t xml:space="preserve">  Uluslararası Sertifikalı Kurs Eğitici Katılım (6) | Ulusal Sertifikalı Kurs Eğitici Katılım (2)</t>
  </si>
  <si>
    <t xml:space="preserve">  ★  EK-4 TOPLAM PUAN  (değerlendirmede maks. 60 puan, yılda maks. 30 puan)</t>
  </si>
  <si>
    <t xml:space="preserve">  ℹ  Bir yılda azami 30 puan | Değerlendirme döneminde EK-4 toplamı en fazla 60 puan olarak dikkate alınır.</t>
  </si>
  <si>
    <t>Alan Grupları</t>
  </si>
  <si>
    <t>Kadro Listesi</t>
  </si>
  <si>
    <t>Profesörlük Eşikleri</t>
  </si>
  <si>
    <t>Sağlık Alanları</t>
  </si>
  <si>
    <t>Profesör</t>
  </si>
  <si>
    <t>Alan</t>
  </si>
  <si>
    <t>Eşik</t>
  </si>
  <si>
    <t>Mühendislik ve Teknoloji Alanları</t>
  </si>
  <si>
    <t>Doçent</t>
  </si>
  <si>
    <t>Fen Bilimleri ve Matematik</t>
  </si>
  <si>
    <t>Doktor Öğretim Üyesi</t>
  </si>
  <si>
    <t>Sosyal, Beşerî ve İdari Bilimler</t>
  </si>
  <si>
    <t>Doktor Öğretim Üyesi (yeniden atama)</t>
  </si>
  <si>
    <t>Spor Bilimleri</t>
  </si>
  <si>
    <t>Öğretim Görevlisi</t>
  </si>
  <si>
    <t>Mimarlık / Tasarım</t>
  </si>
  <si>
    <t>Güzel Sanatlar</t>
  </si>
  <si>
    <t>Konservatuvar</t>
  </si>
  <si>
    <t>ℹ  Bir önceki sayfadaki EK-2 Puanlamasının detaylarını buraya giriniz. Beyaz boşlukları doldurunuz. Kategorilerden uygun olanı seçiniz.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</si>
</sst>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1" x14ac:knownFonts="1">
    <font>
      <sz val="11"/>
      <color theme="1"/>
      <name val="Calibri"/>
      <family val="2"/>
      <charset val="1"/>
    </font>
    <font>
      <b/>
      <sz val="13"/>
      <color rgb="FFFFFFFF"/>
      <name val="Arial"/>
      <family val="2"/>
      <charset val="1"/>
    </font>
    <font>
      <b/>
      <sz val="13"/>
      <color rgb="FFFFFFFF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1A1A1A"/>
      <name val="Calibri"/>
      <family val="2"/>
      <charset val="1"/>
    </font>
    <font>
      <sz val="10"/>
      <color rgb="FF1A1A1A"/>
      <name val="Arial"/>
      <family val="2"/>
      <charset val="162"/>
    </font>
    <font>
      <b/>
      <sz val="10"/>
      <color rgb="FF223447"/>
      <name val="Arial"/>
      <family val="2"/>
      <charset val="1"/>
    </font>
    <font>
      <i/>
      <sz val="11"/>
      <color rgb="FF5B657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2"/>
      <name val="Calibri"/>
      <family val="2"/>
      <charset val="1"/>
    </font>
    <font>
      <b/>
      <sz val="12"/>
      <color theme="1"/>
      <name val="Calibri"/>
      <family val="2"/>
      <charset val="162"/>
    </font>
    <font>
      <b/>
      <i/>
      <sz val="12"/>
      <color rgb="FF404040"/>
      <name val="Arial"/>
      <family val="2"/>
      <charset val="1"/>
    </font>
    <font>
      <b/>
      <sz val="12"/>
      <color theme="1"/>
      <name val="Arial"/>
      <family val="2"/>
      <charset val="1"/>
    </font>
    <font>
      <b/>
      <sz val="14"/>
      <color theme="1"/>
      <name val="Arial"/>
      <family val="2"/>
      <charset val="1"/>
    </font>
    <font>
      <sz val="11"/>
      <color theme="1"/>
      <name val="Arial"/>
      <family val="2"/>
      <charset val="1"/>
    </font>
    <font>
      <b/>
      <sz val="12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12"/>
      <color rgb="FFFFFFFF"/>
      <name val="Calibri"/>
      <family val="2"/>
      <charset val="1"/>
    </font>
    <font>
      <i/>
      <sz val="9"/>
      <color rgb="FF5B6570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102A43"/>
      <name val="Calibri"/>
      <family val="2"/>
      <charset val="1"/>
    </font>
    <font>
      <sz val="8"/>
      <color rgb="FF5D6B79"/>
      <name val="Arial"/>
      <family val="2"/>
      <charset val="1"/>
    </font>
    <font>
      <sz val="9"/>
      <color rgb="FF223447"/>
      <name val="Arial"/>
      <family val="2"/>
      <charset val="1"/>
    </font>
    <font>
      <sz val="11"/>
      <color rgb="FF0000FF"/>
      <name val="Calibri"/>
      <family val="2"/>
      <charset val="1"/>
    </font>
    <font>
      <b/>
      <sz val="9"/>
      <color rgb="FF223447"/>
      <name val="Arial"/>
      <family val="2"/>
      <charset val="1"/>
    </font>
    <font>
      <sz val="8"/>
      <color rgb="FF223447"/>
      <name val="Arial"/>
      <family val="2"/>
      <charset val="1"/>
    </font>
    <font>
      <sz val="10"/>
      <color rgb="FF102A43"/>
      <name val="Calibri"/>
      <family val="2"/>
      <charset val="1"/>
    </font>
    <font>
      <b/>
      <sz val="9"/>
      <color rgb="FF1F3864"/>
      <name val="Arial"/>
      <family val="2"/>
      <charset val="1"/>
    </font>
    <font>
      <b/>
      <sz val="9"/>
      <color rgb="FF1A1A1A"/>
      <name val="Arial"/>
      <family val="2"/>
      <charset val="1"/>
    </font>
    <font>
      <sz val="11"/>
      <name val="Calibri"/>
      <family val="2"/>
      <charset val="1"/>
    </font>
    <font>
      <b/>
      <sz val="14"/>
      <color rgb="FFFFFFFF"/>
      <name val="Arial"/>
      <family val="2"/>
      <charset val="1"/>
    </font>
    <font>
      <b/>
      <sz val="9"/>
      <color rgb="FFFFFFFF"/>
      <name val="Arial"/>
      <family val="2"/>
      <charset val="1"/>
    </font>
    <font>
      <b/>
      <sz val="11"/>
      <color rgb="FFFFFFFF"/>
      <name val="Arial"/>
      <family val="2"/>
      <charset val="1"/>
    </font>
    <font>
      <sz val="9"/>
      <color rgb="FF1A1A1A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2"/>
      <color rgb="FFFFFFFF"/>
      <name val="Arial"/>
      <family val="2"/>
      <charset val="1"/>
    </font>
    <font>
      <i/>
      <sz val="8"/>
      <color rgb="FF223447"/>
      <name val="Arial"/>
      <family val="2"/>
      <charset val="1"/>
    </font>
    <font>
      <b/>
      <sz val="8"/>
      <color rgb="FF223447"/>
      <name val="Arial"/>
      <family val="2"/>
      <charset val="1"/>
    </font>
    <font>
      <sz val="8"/>
      <color rgb="FFFFFFFF"/>
      <name val="Arial"/>
      <family val="2"/>
      <charset val="1"/>
    </font>
    <font>
      <b/>
      <sz val="12"/>
      <color rgb="FFFFFFFF"/>
      <name val="Calibri"/>
      <charset val="1"/>
    </font>
    <font>
      <sz val="9"/>
      <color rgb="FF7F6000"/>
      <name val="Calibri"/>
      <charset val="1"/>
    </font>
    <font>
      <b/>
      <sz val="10"/>
      <color rgb="FF1F4E79"/>
      <name val="Calibri"/>
      <charset val="1"/>
    </font>
    <font>
      <sz val="10"/>
      <color rgb="FF000000"/>
      <name val="Calibri"/>
      <charset val="1"/>
    </font>
    <font>
      <b/>
      <sz val="10"/>
      <color rgb="FF1A237E"/>
      <name val="Calibri"/>
      <charset val="1"/>
    </font>
    <font>
      <b/>
      <sz val="10"/>
      <color rgb="FF000000"/>
      <name val="Calibri"/>
      <charset val="1"/>
    </font>
    <font>
      <b/>
      <sz val="11"/>
      <color rgb="FFFFFFFF"/>
      <name val="Calibri"/>
      <charset val="1"/>
    </font>
    <font>
      <sz val="8"/>
      <color rgb="FF7F0000"/>
      <name val="Calibri"/>
      <charset val="1"/>
    </font>
    <font>
      <b/>
      <sz val="10"/>
      <name val="Calibri"/>
      <family val="2"/>
      <charset val="162"/>
    </font>
    <font>
      <sz val="9"/>
      <color rgb="FF7F6000"/>
      <name val="Calibri"/>
      <family val="2"/>
      <charset val="162"/>
    </font>
  </fonts>
  <fills count="27">
    <fill>
      <patternFill patternType="none"/>
    </fill>
    <fill>
      <patternFill patternType="gray125"/>
    </fill>
    <fill>
      <patternFill patternType="solid">
        <fgColor rgb="FF1F4E78"/>
        <bgColor rgb="FF1F4E79"/>
      </patternFill>
    </fill>
    <fill>
      <patternFill patternType="solid">
        <fgColor rgb="FFF3F4F6"/>
        <bgColor rgb="FFF0F4F8"/>
      </patternFill>
    </fill>
    <fill>
      <patternFill patternType="solid">
        <fgColor theme="0" tint="-0.249977111117893"/>
        <bgColor rgb="FFC3CDD9"/>
      </patternFill>
    </fill>
    <fill>
      <patternFill patternType="solid">
        <fgColor rgb="FFFFFFFF"/>
        <bgColor rgb="FFF8FAFC"/>
      </patternFill>
    </fill>
    <fill>
      <patternFill patternType="solid">
        <fgColor rgb="FFF7F9FC"/>
        <bgColor rgb="FFF8FAFC"/>
      </patternFill>
    </fill>
    <fill>
      <patternFill patternType="solid">
        <fgColor rgb="FFDCE6F1"/>
        <bgColor rgb="FFDCE6F2"/>
      </patternFill>
    </fill>
    <fill>
      <patternFill patternType="solid">
        <fgColor rgb="FF3C668A"/>
        <bgColor rgb="FF355C7D"/>
      </patternFill>
    </fill>
    <fill>
      <patternFill patternType="solid">
        <fgColor rgb="FFFFF2CC"/>
        <bgColor rgb="FFFDE9E7"/>
      </patternFill>
    </fill>
    <fill>
      <patternFill patternType="solid">
        <fgColor rgb="FFE6EEF5"/>
        <bgColor rgb="FFE8EEF3"/>
      </patternFill>
    </fill>
    <fill>
      <patternFill patternType="solid">
        <fgColor rgb="FFF8FAFC"/>
        <bgColor rgb="FFF7F9FC"/>
      </patternFill>
    </fill>
    <fill>
      <patternFill patternType="solid">
        <fgColor rgb="FFF3F6F9"/>
        <bgColor rgb="FFF3F4F6"/>
      </patternFill>
    </fill>
    <fill>
      <patternFill patternType="solid">
        <fgColor rgb="FFE8EEF3"/>
        <bgColor rgb="FFE6EEF5"/>
      </patternFill>
    </fill>
    <fill>
      <patternFill patternType="solid">
        <fgColor rgb="FF102A43"/>
        <bgColor rgb="FF223447"/>
      </patternFill>
    </fill>
    <fill>
      <patternFill patternType="solid">
        <fgColor rgb="FF355C7D"/>
        <bgColor rgb="FF3C668A"/>
      </patternFill>
    </fill>
    <fill>
      <patternFill patternType="solid">
        <fgColor rgb="FFF0F4F8"/>
        <bgColor rgb="FFF3F4F6"/>
      </patternFill>
    </fill>
    <fill>
      <patternFill patternType="solid">
        <fgColor rgb="FFEDF2F7"/>
        <bgColor rgb="FFEAF0F6"/>
      </patternFill>
    </fill>
    <fill>
      <patternFill patternType="solid">
        <fgColor rgb="FF1F4E79"/>
        <bgColor rgb="FF1F4E78"/>
      </patternFill>
    </fill>
    <fill>
      <patternFill patternType="solid">
        <fgColor rgb="FF657D95"/>
        <bgColor rgb="FF5D6B79"/>
      </patternFill>
    </fill>
    <fill>
      <patternFill patternType="solid">
        <fgColor rgb="FFD7E2F7"/>
        <bgColor indexed="64"/>
      </patternFill>
    </fill>
    <fill>
      <patternFill patternType="solid">
        <fgColor rgb="FFD7E2F7"/>
        <bgColor rgb="FFFDE9E7"/>
      </patternFill>
    </fill>
    <fill>
      <patternFill patternType="solid">
        <fgColor theme="3" tint="0.79998168889431442"/>
        <bgColor rgb="FF9C0006"/>
      </patternFill>
    </fill>
    <fill>
      <patternFill patternType="solid">
        <fgColor theme="3" tint="0.79998168889431442"/>
        <bgColor rgb="FFF8FAFC"/>
      </patternFill>
    </fill>
    <fill>
      <patternFill patternType="solid">
        <fgColor theme="3" tint="0.79998168889431442"/>
        <bgColor rgb="FFD6E4F0"/>
      </patternFill>
    </fill>
    <fill>
      <patternFill patternType="solid">
        <fgColor theme="3" tint="0.79998168889431442"/>
        <bgColor rgb="FFD9E1F2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rgb="FF102A43"/>
      </bottom>
      <diagonal/>
    </border>
    <border>
      <left style="thin">
        <color rgb="FFD0D7DE"/>
      </left>
      <right/>
      <top style="thin">
        <color rgb="FFD0D7DE"/>
      </top>
      <bottom style="thin">
        <color rgb="FFD0D7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DE"/>
      </left>
      <right style="thin">
        <color rgb="FFD0D7DE"/>
      </right>
      <top style="thin">
        <color rgb="FFD0D7DE"/>
      </top>
      <bottom style="thin">
        <color rgb="FFD0D7DE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rgb="FFC5D0DB"/>
      </bottom>
      <diagonal/>
    </border>
    <border>
      <left style="thin">
        <color rgb="FFC3CDD9"/>
      </left>
      <right style="thin">
        <color rgb="FFC3CDD9"/>
      </right>
      <top style="thin">
        <color rgb="FFC3CDD9"/>
      </top>
      <bottom style="thin">
        <color rgb="FFC3CDD9"/>
      </bottom>
      <diagonal/>
    </border>
    <border>
      <left/>
      <right/>
      <top style="thin">
        <color rgb="FFC3CDD9"/>
      </top>
      <bottom/>
      <diagonal/>
    </border>
    <border>
      <left/>
      <right style="thin">
        <color rgb="FFC3CDD9"/>
      </right>
      <top style="thin">
        <color rgb="FFC3CDD9"/>
      </top>
      <bottom/>
      <diagonal/>
    </border>
    <border>
      <left style="thin">
        <color rgb="FFC3CDD9"/>
      </left>
      <right/>
      <top/>
      <bottom style="thin">
        <color rgb="FFC3CDD9"/>
      </bottom>
      <diagonal/>
    </border>
    <border>
      <left/>
      <right/>
      <top/>
      <bottom style="thin">
        <color rgb="FFC3CDD9"/>
      </bottom>
      <diagonal/>
    </border>
    <border>
      <left/>
      <right style="thin">
        <color rgb="FFC3CDD9"/>
      </right>
      <top/>
      <bottom style="thin">
        <color rgb="FFC3CDD9"/>
      </bottom>
      <diagonal/>
    </border>
    <border>
      <left style="thin">
        <color rgb="FFC3CDD9"/>
      </left>
      <right style="thin">
        <color rgb="FFC3CDD9"/>
      </right>
      <top style="thin">
        <color rgb="FFC3CDD9"/>
      </top>
      <bottom style="medium">
        <color rgb="FFC3CDD9"/>
      </bottom>
      <diagonal/>
    </border>
    <border>
      <left style="thin">
        <color rgb="FFC3CDD9"/>
      </left>
      <right style="thin">
        <color rgb="FFC3CDD9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3CDD9"/>
      </left>
      <right style="thin">
        <color rgb="FFC3CDD9"/>
      </right>
      <top style="thin">
        <color rgb="FFC3CDD9"/>
      </top>
      <bottom/>
      <diagonal/>
    </border>
    <border>
      <left style="thin">
        <color rgb="FFC3CDD9"/>
      </left>
      <right style="thin">
        <color rgb="FFC3CDD9"/>
      </right>
      <top style="medium">
        <color rgb="FFC3CDD9"/>
      </top>
      <bottom style="medium">
        <color rgb="FFC3CDD9"/>
      </bottom>
      <diagonal/>
    </border>
    <border>
      <left style="medium">
        <color rgb="FFC3CDD9"/>
      </left>
      <right style="thin">
        <color rgb="FFC3CDD9"/>
      </right>
      <top style="thin">
        <color rgb="FFC3CDD9"/>
      </top>
      <bottom style="thin">
        <color rgb="FFC3CDD9"/>
      </bottom>
      <diagonal/>
    </border>
    <border>
      <left style="thin">
        <color rgb="FFC3CDD9"/>
      </left>
      <right/>
      <top style="medium">
        <color rgb="FFC3CDD9"/>
      </top>
      <bottom style="medium">
        <color rgb="FFC3CDD9"/>
      </bottom>
      <diagonal/>
    </border>
    <border>
      <left style="medium">
        <color rgb="FFC3CDD9"/>
      </left>
      <right style="thin">
        <color rgb="FFC3CDD9"/>
      </right>
      <top style="medium">
        <color rgb="FFC3CDD9"/>
      </top>
      <bottom style="medium">
        <color rgb="FFC3CDD9"/>
      </bottom>
      <diagonal/>
    </border>
    <border>
      <left style="thin">
        <color rgb="FFC3CDD9"/>
      </left>
      <right/>
      <top/>
      <bottom/>
      <diagonal/>
    </border>
    <border>
      <left/>
      <right style="thin">
        <color rgb="FFC3CDD9"/>
      </right>
      <top/>
      <bottom/>
      <diagonal/>
    </border>
    <border>
      <left style="thin">
        <color rgb="FFC3CDD9"/>
      </left>
      <right/>
      <top style="thin">
        <color rgb="FFC3CDD9"/>
      </top>
      <bottom style="thin">
        <color rgb="FFC3CDD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C3CDD9"/>
      </right>
      <top style="thin">
        <color rgb="FFC3CDD9"/>
      </top>
      <bottom style="thin">
        <color rgb="FFC3CDD9"/>
      </bottom>
      <diagonal/>
    </border>
    <border>
      <left style="thin">
        <color auto="1"/>
      </left>
      <right style="thin">
        <color auto="1"/>
      </right>
      <top style="thin">
        <color theme="4" tint="0.79979857783745845"/>
      </top>
      <bottom/>
      <diagonal/>
    </border>
    <border>
      <left style="thin">
        <color auto="1"/>
      </left>
      <right style="thin">
        <color auto="1"/>
      </right>
      <top style="thin">
        <color theme="4" tint="0.79979857783745845"/>
      </top>
      <bottom style="thin">
        <color theme="4" tint="0.79979857783745845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theme="4" tint="0.79979857783745845"/>
      </top>
      <bottom style="thin">
        <color auto="1"/>
      </bottom>
      <diagonal/>
    </border>
    <border>
      <left style="thin">
        <color rgb="FFC3CDD9"/>
      </left>
      <right style="thin">
        <color rgb="FFC3CDD9"/>
      </right>
      <top/>
      <bottom style="thin">
        <color rgb="FFC3CDD9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4" fillId="5" borderId="4" xfId="0" applyFont="1" applyFill="1" applyBorder="1" applyAlignment="1">
      <alignment vertical="top" wrapText="1"/>
    </xf>
    <xf numFmtId="0" fontId="9" fillId="2" borderId="4" xfId="0" applyFont="1" applyFill="1" applyBorder="1" applyAlignment="1">
      <alignment horizontal="center" vertical="center" wrapText="1"/>
    </xf>
    <xf numFmtId="49" fontId="22" fillId="9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9" fillId="6" borderId="16" xfId="0" applyFont="1" applyFill="1" applyBorder="1" applyAlignment="1">
      <alignment horizontal="left" vertical="center" wrapText="1"/>
    </xf>
    <xf numFmtId="0" fontId="18" fillId="2" borderId="15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 wrapText="1"/>
    </xf>
    <xf numFmtId="0" fontId="3" fillId="3" borderId="4" xfId="0" applyFont="1" applyFill="1" applyBorder="1"/>
    <xf numFmtId="0" fontId="3" fillId="3" borderId="4" xfId="0" applyFont="1" applyFill="1" applyBorder="1" applyAlignment="1">
      <alignment horizontal="left"/>
    </xf>
    <xf numFmtId="1" fontId="4" fillId="4" borderId="3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1" fontId="0" fillId="0" borderId="0" xfId="0" applyNumberFormat="1"/>
    <xf numFmtId="1" fontId="6" fillId="4" borderId="3" xfId="0" applyNumberFormat="1" applyFont="1" applyFill="1" applyBorder="1" applyAlignment="1">
      <alignment horizontal="left" vertical="center"/>
    </xf>
    <xf numFmtId="1" fontId="4" fillId="4" borderId="3" xfId="0" applyNumberFormat="1" applyFont="1" applyFill="1" applyBorder="1"/>
    <xf numFmtId="0" fontId="3" fillId="3" borderId="4" xfId="0" applyFont="1" applyFill="1" applyBorder="1" applyAlignment="1">
      <alignment horizontal="left"/>
    </xf>
    <xf numFmtId="2" fontId="7" fillId="5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left"/>
    </xf>
    <xf numFmtId="0" fontId="0" fillId="0" borderId="1" xfId="0" applyBorder="1"/>
    <xf numFmtId="2" fontId="10" fillId="7" borderId="4" xfId="0" applyNumberFormat="1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3" fillId="0" borderId="8" xfId="0" applyFont="1" applyBorder="1" applyAlignment="1">
      <alignment horizontal="left"/>
    </xf>
    <xf numFmtId="0" fontId="0" fillId="5" borderId="0" xfId="0" applyFill="1"/>
    <xf numFmtId="0" fontId="12" fillId="5" borderId="9" xfId="0" applyFont="1" applyFill="1" applyBorder="1" applyAlignment="1">
      <alignment horizontal="center" vertical="center" wrapText="1"/>
    </xf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13" fillId="0" borderId="9" xfId="0" applyFont="1" applyBorder="1"/>
    <xf numFmtId="0" fontId="14" fillId="0" borderId="9" xfId="0" applyFont="1" applyBorder="1"/>
    <xf numFmtId="0" fontId="15" fillId="5" borderId="0" xfId="0" applyFont="1" applyFill="1"/>
    <xf numFmtId="0" fontId="16" fillId="0" borderId="0" xfId="0" applyFont="1"/>
    <xf numFmtId="0" fontId="17" fillId="0" borderId="0" xfId="0" applyFont="1"/>
    <xf numFmtId="0" fontId="17" fillId="0" borderId="3" xfId="0" applyFont="1" applyBorder="1"/>
    <xf numFmtId="0" fontId="20" fillId="0" borderId="0" xfId="0" applyFont="1"/>
    <xf numFmtId="0" fontId="3" fillId="3" borderId="4" xfId="0" applyFont="1" applyFill="1" applyBorder="1" applyAlignment="1">
      <alignment horizontal="center" vertical="center"/>
    </xf>
    <xf numFmtId="0" fontId="21" fillId="8" borderId="4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/>
    </xf>
    <xf numFmtId="0" fontId="26" fillId="10" borderId="4" xfId="0" applyFont="1" applyFill="1" applyBorder="1" applyAlignment="1">
      <alignment horizontal="center" vertical="center" wrapText="1"/>
    </xf>
    <xf numFmtId="0" fontId="27" fillId="11" borderId="4" xfId="0" applyFont="1" applyFill="1" applyBorder="1" applyAlignment="1">
      <alignment horizontal="center" vertical="center" wrapText="1"/>
    </xf>
    <xf numFmtId="0" fontId="26" fillId="12" borderId="4" xfId="0" applyFont="1" applyFill="1" applyBorder="1" applyAlignment="1">
      <alignment horizontal="center" vertical="center" wrapText="1"/>
    </xf>
    <xf numFmtId="2" fontId="28" fillId="13" borderId="4" xfId="0" applyNumberFormat="1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 wrapText="1"/>
    </xf>
    <xf numFmtId="0" fontId="28" fillId="13" borderId="4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vertical="top" wrapText="1"/>
    </xf>
    <xf numFmtId="0" fontId="31" fillId="0" borderId="17" xfId="0" applyFont="1" applyBorder="1" applyAlignment="1">
      <alignment vertical="center" wrapText="1"/>
    </xf>
    <xf numFmtId="0" fontId="25" fillId="4" borderId="17" xfId="0" applyFont="1" applyFill="1" applyBorder="1" applyAlignment="1">
      <alignment horizontal="center"/>
    </xf>
    <xf numFmtId="2" fontId="31" fillId="0" borderId="17" xfId="0" applyNumberFormat="1" applyFont="1" applyBorder="1" applyAlignment="1">
      <alignment vertical="center" wrapText="1"/>
    </xf>
    <xf numFmtId="0" fontId="33" fillId="15" borderId="15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/>
    </xf>
    <xf numFmtId="0" fontId="35" fillId="5" borderId="9" xfId="0" applyFont="1" applyFill="1" applyBorder="1" applyAlignment="1">
      <alignment horizontal="left" vertical="center" wrapText="1"/>
    </xf>
    <xf numFmtId="0" fontId="27" fillId="5" borderId="9" xfId="0" applyFont="1" applyFill="1" applyBorder="1" applyAlignment="1">
      <alignment horizontal="center" vertical="center"/>
    </xf>
    <xf numFmtId="1" fontId="26" fillId="10" borderId="9" xfId="0" applyNumberFormat="1" applyFont="1" applyFill="1" applyBorder="1" applyAlignment="1">
      <alignment horizontal="center" vertical="center"/>
    </xf>
    <xf numFmtId="0" fontId="35" fillId="5" borderId="9" xfId="0" applyFont="1" applyFill="1" applyBorder="1" applyAlignment="1">
      <alignment horizontal="center" vertical="center"/>
    </xf>
    <xf numFmtId="2" fontId="26" fillId="10" borderId="20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27" fillId="11" borderId="9" xfId="0" applyFont="1" applyFill="1" applyBorder="1" applyAlignment="1">
      <alignment horizontal="center" vertical="center"/>
    </xf>
    <xf numFmtId="2" fontId="36" fillId="15" borderId="22" xfId="0" applyNumberFormat="1" applyFont="1" applyFill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2" fontId="36" fillId="15" borderId="24" xfId="0" applyNumberFormat="1" applyFont="1" applyFill="1" applyBorder="1" applyAlignment="1">
      <alignment horizontal="center" vertical="center"/>
    </xf>
    <xf numFmtId="0" fontId="0" fillId="17" borderId="9" xfId="0" applyFill="1" applyBorder="1"/>
    <xf numFmtId="2" fontId="37" fillId="14" borderId="24" xfId="0" applyNumberFormat="1" applyFont="1" applyFill="1" applyBorder="1" applyAlignment="1">
      <alignment horizontal="center" vertical="center"/>
    </xf>
    <xf numFmtId="0" fontId="27" fillId="11" borderId="25" xfId="0" applyFont="1" applyFill="1" applyBorder="1" applyAlignment="1">
      <alignment horizontal="center" vertical="center"/>
    </xf>
    <xf numFmtId="0" fontId="38" fillId="12" borderId="27" xfId="0" applyFont="1" applyFill="1" applyBorder="1" applyAlignment="1">
      <alignment horizontal="center" vertical="center"/>
    </xf>
    <xf numFmtId="1" fontId="30" fillId="5" borderId="9" xfId="0" applyNumberFormat="1" applyFont="1" applyFill="1" applyBorder="1" applyAlignment="1">
      <alignment horizontal="center" vertical="center"/>
    </xf>
    <xf numFmtId="164" fontId="39" fillId="10" borderId="9" xfId="0" applyNumberFormat="1" applyFont="1" applyFill="1" applyBorder="1" applyAlignment="1">
      <alignment horizontal="center" vertical="center"/>
    </xf>
    <xf numFmtId="0" fontId="23" fillId="5" borderId="25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0" fontId="44" fillId="5" borderId="17" xfId="0" applyFont="1" applyFill="1" applyBorder="1" applyAlignment="1">
      <alignment horizontal="center" vertical="center" wrapText="1"/>
    </xf>
    <xf numFmtId="0" fontId="47" fillId="18" borderId="17" xfId="0" applyFont="1" applyFill="1" applyBorder="1" applyAlignment="1">
      <alignment horizontal="center" vertical="center" wrapText="1"/>
    </xf>
    <xf numFmtId="0" fontId="33" fillId="15" borderId="23" xfId="0" applyFont="1" applyFill="1" applyBorder="1" applyAlignment="1">
      <alignment horizontal="center" vertical="center" wrapText="1"/>
    </xf>
    <xf numFmtId="0" fontId="33" fillId="15" borderId="0" xfId="0" applyFont="1" applyFill="1" applyAlignment="1">
      <alignment horizontal="center" vertical="center" wrapText="1"/>
    </xf>
    <xf numFmtId="0" fontId="33" fillId="15" borderId="24" xfId="0" applyFont="1" applyFill="1" applyBorder="1" applyAlignment="1">
      <alignment horizontal="center" vertical="center" wrapText="1"/>
    </xf>
    <xf numFmtId="2" fontId="26" fillId="10" borderId="9" xfId="0" applyNumberFormat="1" applyFont="1" applyFill="1" applyBorder="1" applyAlignment="1">
      <alignment horizontal="center" vertical="center"/>
    </xf>
    <xf numFmtId="2" fontId="1" fillId="14" borderId="14" xfId="0" applyNumberFormat="1" applyFont="1" applyFill="1" applyBorder="1" applyAlignment="1">
      <alignment horizontal="center" vertical="center"/>
    </xf>
    <xf numFmtId="2" fontId="1" fillId="14" borderId="24" xfId="0" applyNumberFormat="1" applyFont="1" applyFill="1" applyBorder="1" applyAlignment="1">
      <alignment horizontal="center" vertical="center"/>
    </xf>
    <xf numFmtId="0" fontId="24" fillId="11" borderId="4" xfId="0" applyFont="1" applyFill="1" applyBorder="1" applyAlignment="1">
      <alignment vertical="top" wrapText="1"/>
    </xf>
    <xf numFmtId="0" fontId="26" fillId="12" borderId="4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27" fillId="12" borderId="4" xfId="0" applyFont="1" applyFill="1" applyBorder="1" applyAlignment="1">
      <alignment horizontal="center" vertical="center" wrapText="1"/>
    </xf>
    <xf numFmtId="0" fontId="26" fillId="5" borderId="4" xfId="0" applyFont="1" applyFill="1" applyBorder="1" applyAlignment="1">
      <alignment vertical="top" wrapText="1"/>
    </xf>
    <xf numFmtId="0" fontId="29" fillId="0" borderId="4" xfId="0" applyFont="1" applyBorder="1" applyAlignment="1">
      <alignment vertical="top" wrapText="1"/>
    </xf>
    <xf numFmtId="0" fontId="30" fillId="4" borderId="4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vertical="center" wrapText="1"/>
    </xf>
    <xf numFmtId="0" fontId="31" fillId="0" borderId="17" xfId="0" applyFont="1" applyBorder="1" applyAlignment="1">
      <alignment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0" fillId="0" borderId="0" xfId="0"/>
    <xf numFmtId="0" fontId="32" fillId="14" borderId="18" xfId="0" applyFont="1" applyFill="1" applyBorder="1" applyAlignment="1">
      <alignment horizontal="center" vertical="center" wrapText="1"/>
    </xf>
    <xf numFmtId="0" fontId="34" fillId="14" borderId="19" xfId="0" applyFont="1" applyFill="1" applyBorder="1" applyAlignment="1">
      <alignment horizontal="center" vertical="center" wrapText="1"/>
    </xf>
    <xf numFmtId="0" fontId="27" fillId="11" borderId="16" xfId="0" applyFont="1" applyFill="1" applyBorder="1" applyAlignment="1">
      <alignment horizontal="left" vertical="center" wrapText="1"/>
    </xf>
    <xf numFmtId="0" fontId="33" fillId="15" borderId="21" xfId="0" applyFont="1" applyFill="1" applyBorder="1" applyAlignment="1">
      <alignment horizontal="right" vertical="center"/>
    </xf>
    <xf numFmtId="0" fontId="26" fillId="16" borderId="23" xfId="0" applyFont="1" applyFill="1" applyBorder="1" applyAlignment="1">
      <alignment vertical="center"/>
    </xf>
    <xf numFmtId="0" fontId="35" fillId="5" borderId="9" xfId="0" applyFont="1" applyFill="1" applyBorder="1"/>
    <xf numFmtId="0" fontId="33" fillId="15" borderId="23" xfId="0" applyFont="1" applyFill="1" applyBorder="1" applyAlignment="1">
      <alignment horizontal="right" vertical="center"/>
    </xf>
    <xf numFmtId="0" fontId="34" fillId="14" borderId="23" xfId="0" applyFont="1" applyFill="1" applyBorder="1" applyAlignment="1">
      <alignment horizontal="right" vertical="center"/>
    </xf>
    <xf numFmtId="0" fontId="34" fillId="15" borderId="19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vertical="center" wrapText="1"/>
    </xf>
    <xf numFmtId="0" fontId="24" fillId="5" borderId="28" xfId="0" applyFont="1" applyFill="1" applyBorder="1" applyAlignment="1">
      <alignment horizontal="left" vertical="center" wrapText="1"/>
    </xf>
    <xf numFmtId="0" fontId="24" fillId="11" borderId="28" xfId="0" applyFont="1" applyFill="1" applyBorder="1" applyAlignment="1">
      <alignment horizontal="left" vertical="center" wrapText="1"/>
    </xf>
    <xf numFmtId="0" fontId="24" fillId="5" borderId="29" xfId="0" applyFont="1" applyFill="1" applyBorder="1" applyAlignment="1">
      <alignment horizontal="left" vertical="center" wrapText="1"/>
    </xf>
    <xf numFmtId="0" fontId="24" fillId="11" borderId="30" xfId="0" applyFont="1" applyFill="1" applyBorder="1" applyAlignment="1">
      <alignment horizontal="left" vertical="center" wrapText="1"/>
    </xf>
    <xf numFmtId="0" fontId="24" fillId="11" borderId="31" xfId="0" applyFont="1" applyFill="1" applyBorder="1" applyAlignment="1">
      <alignment horizontal="left" vertical="center" wrapText="1"/>
    </xf>
    <xf numFmtId="0" fontId="1" fillId="14" borderId="23" xfId="0" applyFont="1" applyFill="1" applyBorder="1" applyAlignment="1">
      <alignment horizontal="right" vertical="center"/>
    </xf>
    <xf numFmtId="0" fontId="40" fillId="14" borderId="32" xfId="0" applyFont="1" applyFill="1" applyBorder="1" applyAlignment="1">
      <alignment wrapText="1"/>
    </xf>
    <xf numFmtId="0" fontId="41" fillId="18" borderId="33" xfId="0" applyFont="1" applyFill="1" applyBorder="1" applyAlignment="1">
      <alignment horizontal="center" vertical="center" wrapText="1"/>
    </xf>
    <xf numFmtId="0" fontId="47" fillId="18" borderId="33" xfId="0" applyFont="1" applyFill="1" applyBorder="1" applyAlignment="1">
      <alignment horizontal="left" vertical="center" wrapText="1"/>
    </xf>
    <xf numFmtId="0" fontId="48" fillId="9" borderId="0" xfId="0" applyFont="1" applyFill="1" applyAlignment="1">
      <alignment horizontal="left" vertical="center" wrapText="1"/>
    </xf>
    <xf numFmtId="0" fontId="1" fillId="14" borderId="18" xfId="0" applyFont="1" applyFill="1" applyBorder="1" applyAlignment="1">
      <alignment horizontal="center" vertical="center"/>
    </xf>
    <xf numFmtId="0" fontId="36" fillId="19" borderId="16" xfId="0" applyFont="1" applyFill="1" applyBorder="1" applyAlignment="1">
      <alignment horizontal="left" vertical="center"/>
    </xf>
    <xf numFmtId="0" fontId="27" fillId="5" borderId="16" xfId="0" applyFont="1" applyFill="1" applyBorder="1" applyAlignment="1">
      <alignment horizontal="left" vertical="center" wrapText="1"/>
    </xf>
    <xf numFmtId="0" fontId="37" fillId="14" borderId="12" xfId="0" applyFont="1" applyFill="1" applyBorder="1" applyAlignment="1">
      <alignment horizontal="right" vertical="center"/>
    </xf>
    <xf numFmtId="0" fontId="38" fillId="5" borderId="32" xfId="0" applyFont="1" applyFill="1" applyBorder="1" applyAlignment="1">
      <alignment horizontal="left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left" vertical="center" wrapText="1"/>
    </xf>
    <xf numFmtId="0" fontId="44" fillId="20" borderId="17" xfId="0" applyFont="1" applyFill="1" applyBorder="1" applyAlignment="1">
      <alignment horizontal="left" vertical="center" wrapText="1"/>
    </xf>
    <xf numFmtId="0" fontId="44" fillId="21" borderId="17" xfId="0" applyFont="1" applyFill="1" applyBorder="1" applyAlignment="1">
      <alignment horizontal="left" vertical="center" wrapText="1"/>
    </xf>
    <xf numFmtId="0" fontId="49" fillId="22" borderId="33" xfId="0" applyFont="1" applyFill="1" applyBorder="1" applyAlignment="1">
      <alignment horizontal="left" vertical="center" wrapText="1"/>
    </xf>
    <xf numFmtId="0" fontId="44" fillId="23" borderId="17" xfId="0" applyFont="1" applyFill="1" applyBorder="1" applyAlignment="1">
      <alignment horizontal="center" vertical="center" wrapText="1"/>
    </xf>
    <xf numFmtId="0" fontId="46" fillId="24" borderId="17" xfId="0" applyFont="1" applyFill="1" applyBorder="1" applyAlignment="1">
      <alignment horizontal="center" vertical="center" wrapText="1"/>
    </xf>
    <xf numFmtId="0" fontId="43" fillId="25" borderId="17" xfId="0" applyFont="1" applyFill="1" applyBorder="1" applyAlignment="1">
      <alignment horizontal="center" vertical="center" wrapText="1"/>
    </xf>
    <xf numFmtId="0" fontId="49" fillId="26" borderId="33" xfId="0" applyFont="1" applyFill="1" applyBorder="1" applyAlignment="1">
      <alignment horizontal="left" vertical="center" wrapText="1"/>
    </xf>
    <xf numFmtId="164" fontId="44" fillId="26" borderId="17" xfId="0" applyNumberFormat="1" applyFont="1" applyFill="1" applyBorder="1" applyAlignment="1">
      <alignment horizontal="center" vertical="center" wrapText="1"/>
    </xf>
    <xf numFmtId="0" fontId="44" fillId="26" borderId="17" xfId="0" applyFont="1" applyFill="1" applyBorder="1" applyAlignment="1">
      <alignment horizontal="center" vertical="center" wrapText="1"/>
    </xf>
    <xf numFmtId="0" fontId="45" fillId="24" borderId="33" xfId="0" applyFont="1" applyFill="1" applyBorder="1" applyAlignment="1">
      <alignment horizontal="left" vertical="center" wrapText="1"/>
    </xf>
    <xf numFmtId="0" fontId="50" fillId="0" borderId="33" xfId="0" applyFont="1" applyFill="1" applyBorder="1" applyAlignment="1">
      <alignment horizontal="left" vertical="center" wrapText="1"/>
    </xf>
    <xf numFmtId="0" fontId="42" fillId="0" borderId="33" xfId="0" applyFont="1" applyFill="1" applyBorder="1" applyAlignment="1">
      <alignment horizontal="left" vertical="center" wrapText="1"/>
    </xf>
  </cellXfs>
  <cellStyles count="1">
    <cellStyle name="Normal" xfId="0" builtinId="0"/>
  </cellStyles>
  <dxfs count="11">
    <dxf>
      <fill>
        <patternFill>
          <bgColor rgb="FFE2F0D9"/>
        </patternFill>
      </fill>
    </dxf>
    <dxf>
      <font>
        <color rgb="FF44546A"/>
      </font>
      <fill>
        <patternFill>
          <bgColor rgb="FFEAF0F6"/>
        </patternFill>
      </fill>
    </dxf>
    <dxf>
      <font>
        <b/>
        <color rgb="FF9C0006"/>
      </font>
      <fill>
        <patternFill>
          <bgColor rgb="FFFDE9E7"/>
        </patternFill>
      </fill>
    </dxf>
    <dxf>
      <font>
        <b/>
        <color rgb="FF006100"/>
      </font>
      <fill>
        <patternFill>
          <bgColor rgb="FFE2F0D9"/>
        </patternFill>
      </fill>
    </dxf>
    <dxf>
      <fill>
        <patternFill>
          <bgColor rgb="FFE2F0D9"/>
        </patternFill>
      </fill>
    </dxf>
    <dxf>
      <font>
        <b/>
        <color rgb="FF7F6000"/>
      </font>
      <fill>
        <patternFill>
          <bgColor rgb="FFFFF2CC"/>
        </patternFill>
      </fill>
    </dxf>
    <dxf>
      <font>
        <b/>
        <color rgb="FF9C0006"/>
      </font>
      <fill>
        <patternFill>
          <bgColor rgb="FFFDE9E7"/>
        </patternFill>
      </fill>
    </dxf>
    <dxf>
      <font>
        <b/>
        <color rgb="FF006100"/>
      </font>
      <fill>
        <patternFill>
          <bgColor rgb="FFE2F0D9"/>
        </patternFill>
      </fill>
    </dxf>
    <dxf>
      <font>
        <b/>
      </font>
      <fill>
        <patternFill>
          <bgColor rgb="FFFFF2CC"/>
        </patternFill>
      </fill>
    </dxf>
    <dxf>
      <font>
        <b/>
      </font>
      <fill>
        <patternFill>
          <bgColor rgb="FFFCE4D6"/>
        </patternFill>
      </fill>
    </dxf>
    <dxf>
      <font>
        <b/>
      </font>
      <fill>
        <patternFill>
          <bgColor rgb="FFE2F0D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DE9E7"/>
      <rgbColor rgb="FFFF00FF"/>
      <rgbColor rgb="FFF3F6F9"/>
      <rgbColor rgb="FF7F0000"/>
      <rgbColor rgb="FF006100"/>
      <rgbColor rgb="FF1F3864"/>
      <rgbColor rgb="FF7F6000"/>
      <rgbColor rgb="FF800080"/>
      <rgbColor rgb="FF3C668A"/>
      <rgbColor rgb="FFBFBFBF"/>
      <rgbColor rgb="FF657D95"/>
      <rgbColor rgb="FFD6E4F0"/>
      <rgbColor rgb="FF5B6570"/>
      <rgbColor rgb="FFFFF2CC"/>
      <rgbColor rgb="FFE6EEF5"/>
      <rgbColor rgb="FF660066"/>
      <rgbColor rgb="FFDCE6F2"/>
      <rgbColor rgb="FF1F4E79"/>
      <rgbColor rgb="FFC5D0DB"/>
      <rgbColor rgb="FF1F4E78"/>
      <rgbColor rgb="FFFF00FF"/>
      <rgbColor rgb="FFF3F4F6"/>
      <rgbColor rgb="FFF7F9FC"/>
      <rgbColor rgb="FF800080"/>
      <rgbColor rgb="FF9C0006"/>
      <rgbColor rgb="FF355C7D"/>
      <rgbColor rgb="FF0000FF"/>
      <rgbColor rgb="FFF8FAFC"/>
      <rgbColor rgb="FFEAF0F6"/>
      <rgbColor rgb="FFE2F0D9"/>
      <rgbColor rgb="FFE2EFDA"/>
      <rgbColor rgb="FFC3CDD9"/>
      <rgbColor rgb="FFD9E1F2"/>
      <rgbColor rgb="FFD0D7DE"/>
      <rgbColor rgb="FFFCE4D6"/>
      <rgbColor rgb="FF4F81BD"/>
      <rgbColor rgb="FFF0F4F8"/>
      <rgbColor rgb="FFE8EEF3"/>
      <rgbColor rgb="FFDCE6F1"/>
      <rgbColor rgb="FFEDF2F7"/>
      <rgbColor rgb="FFED7D31"/>
      <rgbColor rgb="FF5D6B79"/>
      <rgbColor rgb="FF9EADBA"/>
      <rgbColor rgb="FF102A43"/>
      <rgbColor rgb="FF2E7D32"/>
      <rgbColor rgb="FF1A1A1A"/>
      <rgbColor rgb="FF404040"/>
      <rgbColor rgb="FFBF360C"/>
      <rgbColor rgb="FF44546A"/>
      <rgbColor rgb="FF1A237E"/>
      <rgbColor rgb="FF22344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7E2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4E78"/>
  </sheetPr>
  <dimension ref="A1:I39"/>
  <sheetViews>
    <sheetView showGridLines="0" tabSelected="1" zoomScaleNormal="100" workbookViewId="0">
      <pane ySplit="2" topLeftCell="A3" activePane="bottomLeft" state="frozen"/>
      <selection pane="bottomLeft" activeCell="D8" sqref="D8"/>
    </sheetView>
  </sheetViews>
  <sheetFormatPr defaultColWidth="8.6640625" defaultRowHeight="14.4" x14ac:dyDescent="0.3"/>
  <cols>
    <col min="1" max="1" width="3" customWidth="1"/>
    <col min="2" max="2" width="43" customWidth="1"/>
    <col min="3" max="3" width="21.109375" customWidth="1"/>
    <col min="4" max="4" width="48.6640625" customWidth="1"/>
    <col min="5" max="9" width="13" hidden="1" customWidth="1"/>
  </cols>
  <sheetData>
    <row r="1" spans="1:9" ht="33.75" customHeight="1" x14ac:dyDescent="0.3">
      <c r="A1" s="15"/>
      <c r="B1" s="14" t="s">
        <v>0</v>
      </c>
      <c r="C1" s="14"/>
      <c r="D1" s="14"/>
      <c r="E1" t="s">
        <v>1</v>
      </c>
      <c r="F1" t="s">
        <v>2</v>
      </c>
      <c r="G1" t="s">
        <v>3</v>
      </c>
      <c r="H1" t="s">
        <v>4</v>
      </c>
      <c r="I1" t="s">
        <v>5</v>
      </c>
    </row>
    <row r="2" spans="1:9" ht="25.5" customHeight="1" x14ac:dyDescent="0.3">
      <c r="A2" s="16"/>
      <c r="B2" s="17" t="s">
        <v>6</v>
      </c>
      <c r="C2" s="18"/>
      <c r="D2" s="19"/>
      <c r="E2" s="20" t="str">
        <f>IF(C4="Profesör",C6,IF(C4="Doçent",C5,IF(C4="Doktor Öğretim Üyesi (yeniden atama)",C7-3,"")))</f>
        <v/>
      </c>
      <c r="F2">
        <f>IF(C4="Doktor Öğretim Üyesi (yeniden atama)",C7,9999)</f>
        <v>9999</v>
      </c>
      <c r="G2">
        <f>IF(OR(C3="Mimarlık / Tasarım",C3="Güzel Sanatlar",C3="Konservatuvar"),'EK-1 &amp; EK-2 Puanlama'!L87+'EK-1 &amp; EK-2 Puanlama'!L101+'EK-3 Sanat &amp; Mimarlık'!I80,IF(C3="Spor Bilimleri",'EK-1 &amp; EK-2 Puanlama'!L87+'EK-1 &amp; EK-2 Puanlama'!L101+'EK-4 Spor Bilimleri'!I55,'EK-1 &amp; EK-2 Puanlama'!L87+'EK-1 &amp; EK-2 Puanlama'!L101))</f>
        <v>0</v>
      </c>
      <c r="H2">
        <f>'EK-1 &amp; EK-2 Puanlama'!L87</f>
        <v>0</v>
      </c>
      <c r="I2" t="str">
        <f>IF(C4="Profesör","Doçentlik yılı ve sonrası",IF(C4="Doçent","Doktora yılı ve sonrası",IF(C4="Doktor Öğretim Üyesi","Tüm yıllar (başlangıç yılı şartı yok)",IF(C4="Doktor Öğretim Üyesi (yeniden atama)","Başvuru yılı dahil son 4 yıl","Tüm yıllar / manuel kontrol"))))</f>
        <v>Tüm yıllar / manuel kontrol</v>
      </c>
    </row>
    <row r="3" spans="1:9" ht="21.75" customHeight="1" x14ac:dyDescent="0.3">
      <c r="A3" s="16"/>
      <c r="B3" s="17" t="s">
        <v>7</v>
      </c>
      <c r="C3" s="13"/>
      <c r="D3" s="13"/>
    </row>
    <row r="4" spans="1:9" ht="21.75" customHeight="1" x14ac:dyDescent="0.3">
      <c r="A4" s="16"/>
      <c r="B4" s="17" t="s">
        <v>8</v>
      </c>
      <c r="C4" s="13"/>
      <c r="D4" s="13"/>
    </row>
    <row r="5" spans="1:9" ht="21.75" customHeight="1" x14ac:dyDescent="0.3">
      <c r="A5" s="16"/>
      <c r="B5" s="17" t="s">
        <v>9</v>
      </c>
      <c r="C5" s="12"/>
      <c r="D5" s="12"/>
    </row>
    <row r="6" spans="1:9" ht="21.75" customHeight="1" x14ac:dyDescent="0.3">
      <c r="A6" s="16"/>
      <c r="B6" s="17" t="s">
        <v>10</v>
      </c>
      <c r="C6" s="12"/>
      <c r="D6" s="12"/>
    </row>
    <row r="7" spans="1:9" ht="31.5" customHeight="1" x14ac:dyDescent="0.3">
      <c r="B7" s="17" t="s">
        <v>11</v>
      </c>
      <c r="C7" s="12"/>
      <c r="D7" s="12"/>
    </row>
    <row r="8" spans="1:9" ht="31.5" customHeight="1" x14ac:dyDescent="0.3">
      <c r="B8" s="17" t="s">
        <v>12</v>
      </c>
      <c r="C8" s="21"/>
      <c r="D8" s="22"/>
    </row>
    <row r="9" spans="1:9" ht="31.5" customHeight="1" x14ac:dyDescent="0.3">
      <c r="B9" s="17" t="s">
        <v>13</v>
      </c>
      <c r="C9" s="21"/>
      <c r="D9" s="22"/>
    </row>
    <row r="10" spans="1:9" ht="25.5" customHeight="1" x14ac:dyDescent="0.3">
      <c r="B10" s="11" t="s">
        <v>14</v>
      </c>
      <c r="C10" s="11"/>
      <c r="D10" s="11"/>
    </row>
    <row r="11" spans="1:9" ht="36" customHeight="1" x14ac:dyDescent="0.3">
      <c r="B11" s="23" t="s">
        <v>15</v>
      </c>
      <c r="C11" s="24">
        <f>'EK-1 &amp; EK-2 Puanlama'!K87</f>
        <v>0</v>
      </c>
      <c r="D11" s="25" t="s">
        <v>16</v>
      </c>
    </row>
    <row r="12" spans="1:9" ht="27.75" customHeight="1" x14ac:dyDescent="0.3">
      <c r="B12" s="23" t="s">
        <v>17</v>
      </c>
      <c r="C12" s="24">
        <f>'EK-1 &amp; EK-2 Puanlama'!K101</f>
        <v>0</v>
      </c>
      <c r="D12" s="25" t="s">
        <v>18</v>
      </c>
    </row>
    <row r="13" spans="1:9" ht="24" customHeight="1" x14ac:dyDescent="0.3">
      <c r="B13" s="23" t="s">
        <v>19</v>
      </c>
      <c r="C13" s="24">
        <f>'EK-3 Sanat &amp; Mimarlık'!H80</f>
        <v>0</v>
      </c>
      <c r="D13" s="25" t="s">
        <v>20</v>
      </c>
    </row>
    <row r="14" spans="1:9" ht="19.5" customHeight="1" x14ac:dyDescent="0.3">
      <c r="B14" t="s">
        <v>21</v>
      </c>
      <c r="C14" s="24">
        <f>'EK-4 Spor Bilimleri'!H55</f>
        <v>0</v>
      </c>
      <c r="D14" s="25" t="s">
        <v>22</v>
      </c>
    </row>
    <row r="15" spans="1:9" ht="24" customHeight="1" x14ac:dyDescent="0.3">
      <c r="B15" s="26" t="s">
        <v>23</v>
      </c>
      <c r="C15" s="27">
        <f>IF(OR(C3="Mimarlık / Tasarım",C3="Güzel Sanatlar",C3="Konservatuvar"),C11+C12+C13,IF(C3="Spor Bilimleri",C11+C12+C14,C11+C12))</f>
        <v>0</v>
      </c>
      <c r="D15" s="28">
        <f>C15</f>
        <v>0</v>
      </c>
    </row>
    <row r="16" spans="1:9" ht="25.5" customHeight="1" x14ac:dyDescent="0.3">
      <c r="B16" s="10" t="s">
        <v>24</v>
      </c>
      <c r="C16" s="10"/>
      <c r="D16" s="29" t="str">
        <f>IF(C4="","Seçim yapınız",IF(C4="Profesör",IF(AND('Asgari Koşul Kontrol'!G6="✔ Tamamlandı",'Asgari Koşul Kontrol'!G7="✔ Tamamlandı",'Asgari Koşul Kontrol'!G8="✔ Tamamlandı",'Asgari Koşul Kontrol'!G19="✔ Tamamlandı"),"UYGUN",IF(COUNTIF('Asgari Koşul Kontrol'!G6:G19,"✘ Tamamlanmadı")&gt;0,"EKSİK","KONTROL")),IF(C4="Doçent",IF(AND('Asgari Koşul Kontrol'!G24="✔ Tamamlandı",'Asgari Koşul Kontrol'!G27="✔ Tamamlandı"),"UYGUN",IF(COUNTIF('Asgari Koşul Kontrol'!G24:G27,"✘ Tamamlanmadı")&gt;0,"EKSİK","KONTROL")),IF(C4="Doktor Öğretim Üyesi",IF(AND('Asgari Koşul Kontrol'!G29="✔ Tamamlandı",'Asgari Koşul Kontrol'!G33="✔ Tamamlandı"),"UYGUN",IF(COUNTIF('Asgari Koşul Kontrol'!G29:G33,"✘ Tamamlanmadı")&gt;0,"EKSİK","KONTROL")),IF(C4="Doktor Öğretim Üyesi (yeniden atama)",IF(AND('Asgari Koşul Kontrol'!G29="✔ Tamamlandı",'Asgari Koşul Kontrol'!G37="✔ Tamamlandı"),"UYGUN",IF(COUNTIF('Asgari Koşul Kontrol'!G29:G37,"✘ Tamamlanmadı")&gt;0,"EKSİK","KONTROL")))))))</f>
        <v>Seçim yapınız</v>
      </c>
    </row>
    <row r="17" spans="1:4" ht="18" customHeight="1" x14ac:dyDescent="0.3"/>
    <row r="18" spans="1:4" ht="33" customHeight="1" x14ac:dyDescent="0.3">
      <c r="B18" s="9" t="s">
        <v>25</v>
      </c>
      <c r="C18" s="9"/>
      <c r="D18" s="9"/>
    </row>
    <row r="19" spans="1:4" ht="18" customHeight="1" x14ac:dyDescent="0.3">
      <c r="B19" s="8" t="s">
        <v>26</v>
      </c>
      <c r="C19" s="8"/>
      <c r="D19" s="8"/>
    </row>
    <row r="20" spans="1:4" ht="43.5" customHeight="1" x14ac:dyDescent="0.3">
      <c r="B20" s="30"/>
      <c r="C20" s="31"/>
      <c r="D20" s="32"/>
    </row>
    <row r="21" spans="1:4" ht="18" customHeight="1" x14ac:dyDescent="0.3"/>
    <row r="22" spans="1:4" ht="24" customHeight="1" x14ac:dyDescent="0.3">
      <c r="B22" s="33" t="s">
        <v>27</v>
      </c>
      <c r="C22" s="33" t="s">
        <v>28</v>
      </c>
      <c r="D22" s="33"/>
    </row>
    <row r="23" spans="1:4" ht="18" hidden="1" customHeight="1" x14ac:dyDescent="0.3">
      <c r="A23" s="34"/>
      <c r="B23" s="35"/>
      <c r="C23" s="36"/>
      <c r="D23" s="37"/>
    </row>
    <row r="24" spans="1:4" ht="18" hidden="1" customHeight="1" x14ac:dyDescent="0.3">
      <c r="A24" s="34"/>
      <c r="B24" s="38"/>
      <c r="C24" s="39"/>
      <c r="D24" s="40"/>
    </row>
    <row r="25" spans="1:4" ht="18" hidden="1" customHeight="1" x14ac:dyDescent="0.3">
      <c r="B25" s="41"/>
      <c r="C25" s="41"/>
      <c r="D25" s="42"/>
    </row>
    <row r="26" spans="1:4" ht="18" hidden="1" customHeight="1" x14ac:dyDescent="0.3">
      <c r="A26" s="34"/>
      <c r="B26" s="43"/>
      <c r="C26" s="43"/>
      <c r="D26" s="43"/>
    </row>
    <row r="27" spans="1:4" ht="18" hidden="1" customHeight="1" x14ac:dyDescent="0.3">
      <c r="A27" s="34"/>
      <c r="B27" s="34"/>
      <c r="C27" s="34"/>
      <c r="D27" s="34"/>
    </row>
    <row r="28" spans="1:4" ht="18" hidden="1" customHeight="1" x14ac:dyDescent="0.3">
      <c r="A28" s="34"/>
      <c r="B28" s="34"/>
      <c r="C28" s="34"/>
      <c r="D28" s="34"/>
    </row>
    <row r="29" spans="1:4" ht="18" hidden="1" customHeight="1" x14ac:dyDescent="0.3">
      <c r="A29" s="34"/>
      <c r="B29" s="34"/>
      <c r="C29" s="34"/>
      <c r="D29" s="34"/>
    </row>
    <row r="30" spans="1:4" ht="18" hidden="1" customHeight="1" x14ac:dyDescent="0.3">
      <c r="A30" s="34"/>
      <c r="B30" s="34"/>
      <c r="C30" s="34"/>
      <c r="D30" s="34"/>
    </row>
    <row r="31" spans="1:4" ht="18" hidden="1" customHeight="1" x14ac:dyDescent="0.3"/>
    <row r="32" spans="1:4" ht="22.5" hidden="1" customHeight="1" x14ac:dyDescent="0.3"/>
    <row r="33" spans="2:4" ht="18" hidden="1" customHeight="1" x14ac:dyDescent="0.3"/>
    <row r="34" spans="2:4" ht="14.25" hidden="1" customHeight="1" x14ac:dyDescent="0.3"/>
    <row r="35" spans="2:4" s="44" customFormat="1" ht="102.75" hidden="1" customHeight="1" x14ac:dyDescent="0.3"/>
    <row r="36" spans="2:4" s="44" customFormat="1" ht="64.5" hidden="1" customHeight="1" x14ac:dyDescent="0.3"/>
    <row r="37" spans="2:4" s="44" customFormat="1" ht="72.75" hidden="1" customHeight="1" x14ac:dyDescent="0.3"/>
    <row r="38" spans="2:4" ht="75" hidden="1" customHeight="1" x14ac:dyDescent="0.3"/>
    <row r="39" spans="2:4" s="45" customFormat="1" ht="18" customHeight="1" x14ac:dyDescent="0.35">
      <c r="B39" s="46"/>
      <c r="C39" s="7"/>
      <c r="D39" s="7"/>
    </row>
  </sheetData>
  <mergeCells count="11">
    <mergeCell ref="C39:D39"/>
    <mergeCell ref="C7:D7"/>
    <mergeCell ref="B10:D10"/>
    <mergeCell ref="B16:C16"/>
    <mergeCell ref="B18:D18"/>
    <mergeCell ref="B19:D19"/>
    <mergeCell ref="B1:D1"/>
    <mergeCell ref="C3:D3"/>
    <mergeCell ref="C4:D4"/>
    <mergeCell ref="C5:D5"/>
    <mergeCell ref="C6:D6"/>
  </mergeCells>
  <conditionalFormatting sqref="D16">
    <cfRule type="expression" dxfId="10" priority="2">
      <formula>D16="UYGUN"</formula>
    </cfRule>
    <cfRule type="expression" dxfId="9" priority="3">
      <formula>D16="EKSİK"</formula>
    </cfRule>
    <cfRule type="expression" dxfId="8" priority="4">
      <formula>D16="KONTROL"</formula>
    </cfRule>
    <cfRule type="expression" dxfId="7" priority="5">
      <formula>D16="UYGUN"</formula>
    </cfRule>
    <cfRule type="expression" dxfId="6" priority="6">
      <formula>D16="EKSİK"</formula>
    </cfRule>
    <cfRule type="expression" dxfId="5" priority="7">
      <formula>OR(D16="KONTROL",D16="Seçim yapınız")</formula>
    </cfRule>
  </conditionalFormatting>
  <dataValidations count="3">
    <dataValidation type="list" allowBlank="1" sqref="C3" xr:uid="{00000000-0002-0000-0000-000000000000}">
      <formula1>AlanGruplari</formula1>
      <formula2>0</formula2>
    </dataValidation>
    <dataValidation type="list" allowBlank="1" sqref="C4" xr:uid="{00000000-0002-0000-0000-000001000000}">
      <formula1>KadroListesi</formula1>
      <formula2>0</formula2>
    </dataValidation>
    <dataValidation type="whole" allowBlank="1" sqref="C5:C9" xr:uid="{00000000-0002-0000-0000-000002000000}">
      <formula1>1900</formula1>
      <formula2>2100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F81BD"/>
  </sheetPr>
  <dimension ref="A1:G38"/>
  <sheetViews>
    <sheetView showGridLines="0" zoomScaleNormal="100" workbookViewId="0">
      <pane ySplit="3" topLeftCell="A4" activePane="bottomLeft" state="frozen"/>
      <selection pane="bottomLeft" activeCell="F25" sqref="F25"/>
    </sheetView>
  </sheetViews>
  <sheetFormatPr defaultColWidth="8.6640625" defaultRowHeight="14.4" x14ac:dyDescent="0.3"/>
  <cols>
    <col min="1" max="1" width="7" customWidth="1"/>
    <col min="2" max="2" width="62" customWidth="1"/>
    <col min="3" max="3" width="3" customWidth="1"/>
    <col min="4" max="4" width="18" customWidth="1"/>
    <col min="5" max="5" width="21.44140625" customWidth="1"/>
    <col min="6" max="6" width="14" customWidth="1"/>
    <col min="7" max="7" width="18" customWidth="1"/>
  </cols>
  <sheetData>
    <row r="1" spans="1:7" ht="24" customHeight="1" x14ac:dyDescent="0.3">
      <c r="A1" s="6" t="s">
        <v>29</v>
      </c>
      <c r="B1" s="6"/>
      <c r="C1" s="6"/>
      <c r="D1" s="6"/>
      <c r="E1" s="6"/>
      <c r="F1" s="6"/>
      <c r="G1" s="6"/>
    </row>
    <row r="2" spans="1:7" s="47" customFormat="1" ht="37.5" customHeight="1" x14ac:dyDescent="0.3">
      <c r="A2" s="5" t="s">
        <v>30</v>
      </c>
      <c r="B2" s="5"/>
      <c r="C2" s="5"/>
      <c r="D2" s="5"/>
      <c r="E2" s="5"/>
      <c r="F2" s="5"/>
      <c r="G2" s="5"/>
    </row>
    <row r="3" spans="1:7" ht="30.75" customHeight="1" x14ac:dyDescent="0.3">
      <c r="A3" s="48" t="s">
        <v>31</v>
      </c>
      <c r="B3" s="4" t="s">
        <v>32</v>
      </c>
      <c r="C3" s="4"/>
      <c r="D3" s="4"/>
      <c r="E3" s="48" t="s">
        <v>33</v>
      </c>
      <c r="F3" s="48" t="s">
        <v>34</v>
      </c>
      <c r="G3" s="48" t="s">
        <v>35</v>
      </c>
    </row>
    <row r="4" spans="1:7" ht="36" customHeight="1" x14ac:dyDescent="0.3">
      <c r="A4" s="49" t="s">
        <v>36</v>
      </c>
      <c r="B4" s="3" t="str">
        <f>IF('Form ve Puan Özeti'!C4="","",'Form ve Puan Özeti'!C4)</f>
        <v/>
      </c>
      <c r="C4" s="3"/>
      <c r="D4" s="49" t="s">
        <v>37</v>
      </c>
      <c r="E4" s="3" t="str">
        <f>IF('Form ve Puan Özeti'!C3="","",'Form ve Puan Özeti'!C3)</f>
        <v/>
      </c>
      <c r="F4" s="3"/>
      <c r="G4" s="3"/>
    </row>
    <row r="5" spans="1:7" ht="21" customHeight="1" x14ac:dyDescent="0.3">
      <c r="A5" s="2" t="s">
        <v>38</v>
      </c>
      <c r="B5" s="2"/>
      <c r="C5" s="2"/>
      <c r="D5" s="2"/>
      <c r="E5" s="2"/>
      <c r="F5" s="2"/>
      <c r="G5" s="2"/>
    </row>
    <row r="6" spans="1:7" ht="31.5" customHeight="1" x14ac:dyDescent="0.3">
      <c r="A6" s="50">
        <v>1</v>
      </c>
      <c r="B6" s="1" t="s">
        <v>39</v>
      </c>
      <c r="C6" s="1"/>
      <c r="D6" s="1"/>
      <c r="E6" s="1"/>
      <c r="F6" s="51"/>
      <c r="G6" s="52" t="str">
        <f>IF('Form ve Puan Özeti'!C4&lt;&gt;"Profesör","—",IF(F6="","—",IF(F6="Evet","✔ Tamamlandı","✘ Tamamlanmadı")))</f>
        <v>—</v>
      </c>
    </row>
    <row r="7" spans="1:7" ht="48" customHeight="1" x14ac:dyDescent="0.3">
      <c r="A7" s="53">
        <v>2</v>
      </c>
      <c r="B7" s="93" t="s">
        <v>40</v>
      </c>
      <c r="C7" s="93"/>
      <c r="D7" s="93"/>
      <c r="E7" s="93"/>
      <c r="F7" s="51"/>
      <c r="G7" s="52" t="str">
        <f>IF('Form ve Puan Özeti'!C4&lt;&gt;"Profesör","—",IF(F7="","—",IF(F7="Evet","✔ Tamamlandı","✘ Tamamlanmadı")))</f>
        <v>—</v>
      </c>
    </row>
    <row r="8" spans="1:7" ht="45" customHeight="1" x14ac:dyDescent="0.3">
      <c r="A8" s="50">
        <v>3</v>
      </c>
      <c r="B8" s="1" t="s">
        <v>41</v>
      </c>
      <c r="C8" s="1"/>
      <c r="D8" s="1"/>
      <c r="E8" s="1"/>
      <c r="F8" s="51"/>
      <c r="G8" s="52" t="str">
        <f>IF('Form ve Puan Özeti'!C4&lt;&gt;"Profesör","—",IF(F8="","—",IF(F8="Evet","✔ Tamamlandı","✘ Tamamlanmadı")))</f>
        <v>—</v>
      </c>
    </row>
    <row r="9" spans="1:7" ht="19.5" customHeight="1" x14ac:dyDescent="0.3">
      <c r="A9" s="94" t="s">
        <v>42</v>
      </c>
      <c r="B9" s="94"/>
      <c r="C9" s="94"/>
      <c r="D9" s="94"/>
      <c r="E9" s="55">
        <f>'Form ve Puan Özeti'!C15</f>
        <v>0</v>
      </c>
      <c r="F9" s="56"/>
      <c r="G9" s="56"/>
    </row>
    <row r="10" spans="1:7" ht="15.75" customHeight="1" x14ac:dyDescent="0.3">
      <c r="A10" s="95" t="s">
        <v>43</v>
      </c>
      <c r="B10" s="95"/>
      <c r="C10" s="95"/>
      <c r="D10" s="95"/>
      <c r="E10" s="95"/>
      <c r="F10" s="95"/>
      <c r="G10" s="95"/>
    </row>
    <row r="11" spans="1:7" ht="15.75" customHeight="1" x14ac:dyDescent="0.3">
      <c r="A11" s="96" t="s">
        <v>44</v>
      </c>
      <c r="B11" s="96"/>
      <c r="C11" s="96"/>
      <c r="D11" s="96"/>
      <c r="E11" s="54">
        <v>150</v>
      </c>
      <c r="F11" s="56"/>
      <c r="G11" s="56"/>
    </row>
    <row r="12" spans="1:7" ht="15.75" customHeight="1" x14ac:dyDescent="0.3">
      <c r="A12" s="96" t="s">
        <v>45</v>
      </c>
      <c r="B12" s="96"/>
      <c r="C12" s="96"/>
      <c r="D12" s="96"/>
      <c r="E12" s="54">
        <v>180</v>
      </c>
      <c r="F12" s="57"/>
      <c r="G12" s="57"/>
    </row>
    <row r="13" spans="1:7" ht="15.75" customHeight="1" x14ac:dyDescent="0.3">
      <c r="A13" s="96" t="s">
        <v>46</v>
      </c>
      <c r="B13" s="96"/>
      <c r="C13" s="96"/>
      <c r="D13" s="96"/>
      <c r="E13" s="54">
        <v>150</v>
      </c>
      <c r="F13" s="56"/>
      <c r="G13" s="56"/>
    </row>
    <row r="14" spans="1:7" ht="15.75" customHeight="1" x14ac:dyDescent="0.3">
      <c r="A14" s="96" t="s">
        <v>47</v>
      </c>
      <c r="B14" s="96"/>
      <c r="C14" s="96"/>
      <c r="D14" s="96"/>
      <c r="E14" s="54">
        <v>130</v>
      </c>
      <c r="F14" s="57"/>
      <c r="G14" s="57"/>
    </row>
    <row r="15" spans="1:7" ht="15.75" customHeight="1" x14ac:dyDescent="0.3">
      <c r="A15" s="96" t="s">
        <v>48</v>
      </c>
      <c r="B15" s="96"/>
      <c r="C15" s="96"/>
      <c r="D15" s="96"/>
      <c r="E15" s="54">
        <v>150</v>
      </c>
      <c r="F15" s="56"/>
      <c r="G15" s="56"/>
    </row>
    <row r="16" spans="1:7" ht="15.75" customHeight="1" x14ac:dyDescent="0.3">
      <c r="A16" s="96" t="s">
        <v>49</v>
      </c>
      <c r="B16" s="96"/>
      <c r="C16" s="96"/>
      <c r="D16" s="96"/>
      <c r="E16" s="54">
        <v>130</v>
      </c>
      <c r="F16" s="57"/>
      <c r="G16" s="57"/>
    </row>
    <row r="17" spans="1:7" ht="15.75" customHeight="1" x14ac:dyDescent="0.3">
      <c r="A17" s="96" t="s">
        <v>50</v>
      </c>
      <c r="B17" s="96"/>
      <c r="C17" s="96"/>
      <c r="D17" s="96"/>
      <c r="E17" s="54">
        <v>130</v>
      </c>
      <c r="F17" s="56"/>
      <c r="G17" s="56"/>
    </row>
    <row r="18" spans="1:7" ht="15.75" customHeight="1" x14ac:dyDescent="0.3">
      <c r="A18" s="96" t="s">
        <v>51</v>
      </c>
      <c r="B18" s="96"/>
      <c r="C18" s="96"/>
      <c r="D18" s="96"/>
      <c r="E18" s="54">
        <v>130</v>
      </c>
      <c r="F18" s="57"/>
      <c r="G18" s="57"/>
    </row>
    <row r="19" spans="1:7" ht="36" customHeight="1" x14ac:dyDescent="0.3">
      <c r="A19" s="50">
        <v>4</v>
      </c>
      <c r="B19" s="97" t="s">
        <v>52</v>
      </c>
      <c r="C19" s="97"/>
      <c r="D19" s="97"/>
      <c r="E19" s="97"/>
      <c r="F19" s="58" t="str">
        <f>IF('Form ve Puan Özeti'!C4="","",IF('Form ve Puan Özeti'!C4&lt;&gt;"Profesör","Uygulanmaz",IF(E9&gt;=IFERROR(INDEX(ProfEsikDeger,MATCH('Form ve Puan Özeti'!C3,ProfEsikAlan,0)),""),"Evet","Hayır")))</f>
        <v/>
      </c>
      <c r="G19" s="52" t="str">
        <f>IF(F19="","—",IF(F19="Uygulanmaz","—",IF(F19="Evet","✔ Tamamlandı","✘ Tamamlanmadı")))</f>
        <v>—</v>
      </c>
    </row>
    <row r="20" spans="1:7" ht="21.75" customHeight="1" x14ac:dyDescent="0.3">
      <c r="A20" s="50">
        <v>5</v>
      </c>
      <c r="B20" s="98" t="s">
        <v>53</v>
      </c>
      <c r="C20" s="98"/>
      <c r="D20" s="98"/>
      <c r="E20" s="99"/>
      <c r="F20" s="99"/>
      <c r="G20" s="99"/>
    </row>
    <row r="21" spans="1:7" ht="21.75" customHeight="1" x14ac:dyDescent="0.3">
      <c r="A21" s="50">
        <v>6</v>
      </c>
      <c r="B21" s="98" t="s">
        <v>54</v>
      </c>
      <c r="C21" s="98"/>
      <c r="D21" s="98"/>
      <c r="E21" s="99"/>
      <c r="F21" s="99"/>
      <c r="G21" s="99"/>
    </row>
    <row r="22" spans="1:7" ht="6" customHeight="1" x14ac:dyDescent="0.3">
      <c r="A22" s="59"/>
      <c r="B22" s="60"/>
      <c r="C22" s="59"/>
      <c r="D22" s="59"/>
      <c r="E22" s="59"/>
      <c r="F22" s="59"/>
      <c r="G22" s="59"/>
    </row>
    <row r="23" spans="1:7" ht="21" customHeight="1" x14ac:dyDescent="0.3">
      <c r="A23" s="100" t="s">
        <v>55</v>
      </c>
      <c r="B23" s="100"/>
      <c r="C23" s="100"/>
      <c r="D23" s="100"/>
      <c r="E23" s="100"/>
      <c r="F23" s="100"/>
      <c r="G23" s="100"/>
    </row>
    <row r="24" spans="1:7" ht="21.75" customHeight="1" x14ac:dyDescent="0.3">
      <c r="A24" s="61">
        <v>1</v>
      </c>
      <c r="B24" s="101" t="s">
        <v>56</v>
      </c>
      <c r="C24" s="101"/>
      <c r="D24" s="101"/>
      <c r="E24" s="101"/>
      <c r="F24" s="62"/>
      <c r="G24" s="61" t="str">
        <f>IF('Form ve Puan Özeti'!C4&lt;&gt;"Doçent","—",IF(F24="","—",IF(F24="Evet","✔ Tamamlandı","✘ Tamamlanmadı")))</f>
        <v>—</v>
      </c>
    </row>
    <row r="25" spans="1:7" ht="19.5" customHeight="1" x14ac:dyDescent="0.3">
      <c r="A25" s="101" t="s">
        <v>57</v>
      </c>
      <c r="B25" s="101"/>
      <c r="C25" s="101"/>
      <c r="D25" s="101"/>
      <c r="E25" s="63">
        <f>'Form ve Puan Özeti'!C15</f>
        <v>0</v>
      </c>
      <c r="F25" s="61"/>
      <c r="G25" s="61"/>
    </row>
    <row r="26" spans="1:7" ht="15.75" customHeight="1" x14ac:dyDescent="0.3">
      <c r="A26" s="101" t="s">
        <v>58</v>
      </c>
      <c r="B26" s="101"/>
      <c r="C26" s="101"/>
      <c r="D26" s="101"/>
      <c r="E26" s="61">
        <v>100</v>
      </c>
      <c r="F26" s="61"/>
      <c r="G26" s="61"/>
    </row>
    <row r="27" spans="1:7" ht="21.75" customHeight="1" x14ac:dyDescent="0.3">
      <c r="A27" s="61">
        <v>2</v>
      </c>
      <c r="B27" s="101" t="s">
        <v>59</v>
      </c>
      <c r="C27" s="101"/>
      <c r="D27" s="101"/>
      <c r="E27" s="101"/>
      <c r="F27" s="61" t="str">
        <f>IF('Form ve Puan Özeti'!C4="","",IF('Form ve Puan Özeti'!C4&lt;&gt;"Doçent","Uygulanmaz",IF(E25&gt;=E26,"Evet","Hayır")))</f>
        <v/>
      </c>
      <c r="G27" s="61" t="str">
        <f>IF(F27="","—",IF(F27="Uygulanmaz","—",IF(F27="Evet","✔ Tamamlandı","✘ Tamamlanmadı")))</f>
        <v>—</v>
      </c>
    </row>
    <row r="28" spans="1:7" ht="21.75" customHeight="1" x14ac:dyDescent="0.3">
      <c r="A28" s="100" t="s">
        <v>60</v>
      </c>
      <c r="B28" s="100"/>
      <c r="C28" s="100"/>
      <c r="D28" s="100"/>
      <c r="E28" s="100"/>
      <c r="F28" s="100"/>
      <c r="G28" s="100"/>
    </row>
    <row r="29" spans="1:7" ht="19.5" customHeight="1" x14ac:dyDescent="0.3">
      <c r="A29" s="61">
        <v>1</v>
      </c>
      <c r="B29" s="101" t="s">
        <v>61</v>
      </c>
      <c r="C29" s="101"/>
      <c r="D29" s="101"/>
      <c r="E29" s="101"/>
      <c r="F29" s="62"/>
      <c r="G29" s="61" t="str">
        <f>IF(OR('Form ve Puan Özeti'!C4="Doktor Öğretim Üyesi",'Form ve Puan Özeti'!C4="Doktor Öğretim Üyesi (yeniden atama)"),IF(F29="","—",IF(F29="Evet","✔ Tamamlandı","✘ Tamamlanmadı")),"—")</f>
        <v>—</v>
      </c>
    </row>
    <row r="30" spans="1:7" ht="15.75" customHeight="1" x14ac:dyDescent="0.3">
      <c r="A30" s="101" t="s">
        <v>57</v>
      </c>
      <c r="B30" s="101"/>
      <c r="C30" s="101"/>
      <c r="D30" s="101"/>
      <c r="E30" s="63">
        <f>'Form ve Puan Özeti'!C15</f>
        <v>0</v>
      </c>
      <c r="F30" s="61"/>
      <c r="G30" s="61"/>
    </row>
    <row r="31" spans="1:7" ht="19.5" customHeight="1" x14ac:dyDescent="0.3">
      <c r="A31" s="101" t="s">
        <v>62</v>
      </c>
      <c r="B31" s="101"/>
      <c r="C31" s="101"/>
      <c r="D31" s="101"/>
      <c r="E31" s="63">
        <v>40</v>
      </c>
      <c r="F31" s="61"/>
      <c r="G31" s="61"/>
    </row>
    <row r="32" spans="1:7" ht="15.75" customHeight="1" x14ac:dyDescent="0.3">
      <c r="A32" s="101" t="s">
        <v>63</v>
      </c>
      <c r="B32" s="101"/>
      <c r="C32" s="101"/>
      <c r="D32" s="101"/>
      <c r="E32" s="61">
        <f>'EK-1 &amp; EK-2 Puanlama'!K87</f>
        <v>0</v>
      </c>
      <c r="F32" s="61"/>
      <c r="G32" s="61"/>
    </row>
    <row r="33" spans="1:7" ht="21.75" customHeight="1" x14ac:dyDescent="0.3">
      <c r="A33" s="61">
        <v>2</v>
      </c>
      <c r="B33" s="101" t="s">
        <v>64</v>
      </c>
      <c r="C33" s="101"/>
      <c r="D33" s="101"/>
      <c r="E33" s="101"/>
      <c r="F33" s="61" t="str">
        <f>IF('Form ve Puan Özeti'!C4="","",IF('Form ve Puan Özeti'!C4&lt;&gt;"Doktor Öğretim Üyesi","Uygulanmaz",IF(AND(E30&gt;=E31,E32&gt;=20),"Evet","Hayır")))</f>
        <v/>
      </c>
      <c r="G33" s="61" t="str">
        <f>IF(F33="","—",IF(F33="Uygulanmaz","—",IF(F33="Evet","✔ Tamamlandı","✘ Tamamlanmadı")))</f>
        <v>—</v>
      </c>
    </row>
    <row r="34" spans="1:7" ht="18" customHeight="1" x14ac:dyDescent="0.3">
      <c r="A34" s="102" t="s">
        <v>65</v>
      </c>
      <c r="B34" s="102"/>
      <c r="C34" s="102"/>
      <c r="D34" s="102"/>
      <c r="E34" s="102"/>
      <c r="F34" s="102"/>
      <c r="G34" s="102"/>
    </row>
    <row r="35" spans="1:7" ht="19.5" customHeight="1" x14ac:dyDescent="0.3">
      <c r="A35" s="101" t="s">
        <v>66</v>
      </c>
      <c r="B35" s="101"/>
      <c r="C35" s="101"/>
      <c r="D35" s="101"/>
      <c r="E35" s="61">
        <f>'Form ve Puan Özeti'!G2</f>
        <v>0</v>
      </c>
      <c r="F35" s="61"/>
      <c r="G35" s="61"/>
    </row>
    <row r="36" spans="1:7" ht="14.25" customHeight="1" x14ac:dyDescent="0.3">
      <c r="A36" s="101" t="s">
        <v>67</v>
      </c>
      <c r="B36" s="101"/>
      <c r="C36" s="101"/>
      <c r="D36" s="101"/>
      <c r="E36" s="61">
        <f>'Form ve Puan Özeti'!H2</f>
        <v>0</v>
      </c>
      <c r="F36" s="61"/>
      <c r="G36" s="61"/>
    </row>
    <row r="37" spans="1:7" ht="14.25" customHeight="1" x14ac:dyDescent="0.3">
      <c r="A37" s="61">
        <v>1</v>
      </c>
      <c r="B37" s="101" t="s">
        <v>68</v>
      </c>
      <c r="C37" s="101"/>
      <c r="D37" s="101"/>
      <c r="E37" s="101"/>
      <c r="F37" s="61" t="str">
        <f>IF('Form ve Puan Özeti'!C4="","",IF('Form ve Puan Özeti'!C4&lt;&gt;"Doktor Öğretim Üyesi (yeniden atama)","Uygulanmaz",IF(AND(E35&gt;=40,E36&gt;=20),"Evet","Hayır")))</f>
        <v/>
      </c>
      <c r="G37" s="61" t="str">
        <f>IF(F37="","—",IF(F37="Uygulanmaz","—",IF(F37="Evet","✔ Tamamlandı","✘ Tamamlanmadı")))</f>
        <v>—</v>
      </c>
    </row>
    <row r="38" spans="1:7" ht="14.25" customHeight="1" x14ac:dyDescent="0.3">
      <c r="B38" s="103"/>
      <c r="C38" s="103"/>
      <c r="D38" s="103"/>
      <c r="E38" s="103"/>
    </row>
  </sheetData>
  <mergeCells count="40">
    <mergeCell ref="A34:G34"/>
    <mergeCell ref="A35:D35"/>
    <mergeCell ref="A36:D36"/>
    <mergeCell ref="B37:E37"/>
    <mergeCell ref="B38:E38"/>
    <mergeCell ref="B29:E29"/>
    <mergeCell ref="A30:D30"/>
    <mergeCell ref="A31:D31"/>
    <mergeCell ref="A32:D32"/>
    <mergeCell ref="B33:E33"/>
    <mergeCell ref="B24:E24"/>
    <mergeCell ref="A25:D25"/>
    <mergeCell ref="A26:D26"/>
    <mergeCell ref="B27:E27"/>
    <mergeCell ref="A28:G28"/>
    <mergeCell ref="B20:D20"/>
    <mergeCell ref="E20:G20"/>
    <mergeCell ref="B21:D21"/>
    <mergeCell ref="E21:G21"/>
    <mergeCell ref="A23:G23"/>
    <mergeCell ref="A15:D15"/>
    <mergeCell ref="A16:D16"/>
    <mergeCell ref="A17:D17"/>
    <mergeCell ref="A18:D18"/>
    <mergeCell ref="B19:E19"/>
    <mergeCell ref="A10:G10"/>
    <mergeCell ref="A11:D11"/>
    <mergeCell ref="A12:D12"/>
    <mergeCell ref="A13:D13"/>
    <mergeCell ref="A14:D14"/>
    <mergeCell ref="A5:G5"/>
    <mergeCell ref="B6:E6"/>
    <mergeCell ref="B7:E7"/>
    <mergeCell ref="B8:E8"/>
    <mergeCell ref="A9:D9"/>
    <mergeCell ref="A1:G1"/>
    <mergeCell ref="A2:G2"/>
    <mergeCell ref="B3:D3"/>
    <mergeCell ref="B4:C4"/>
    <mergeCell ref="E4:G4"/>
  </mergeCells>
  <conditionalFormatting sqref="G6:G19">
    <cfRule type="expression" dxfId="4" priority="2">
      <formula>LEFT(G6,1)="✔"</formula>
    </cfRule>
  </conditionalFormatting>
  <conditionalFormatting sqref="G6:G33">
    <cfRule type="expression" dxfId="3" priority="4">
      <formula>G6="✔ Tamamlandı"</formula>
    </cfRule>
    <cfRule type="expression" dxfId="2" priority="5">
      <formula>G6="✘ Tamamlanmadı"</formula>
    </cfRule>
    <cfRule type="expression" dxfId="1" priority="6">
      <formula>OR(G6="—",G6="")</formula>
    </cfRule>
  </conditionalFormatting>
  <conditionalFormatting sqref="G24:G33">
    <cfRule type="expression" dxfId="0" priority="3">
      <formula>LEFT(G24,1)="✔"</formula>
    </cfRule>
  </conditionalFormatting>
  <dataValidations count="1">
    <dataValidation type="list" allowBlank="1" sqref="F6:F8 F24 F28:F29 F41:F42" xr:uid="{00000000-0002-0000-0100-000000000000}">
      <formula1>"Evet,Hayır"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EADBA"/>
  </sheetPr>
  <dimension ref="A1:L104"/>
  <sheetViews>
    <sheetView showGridLines="0" zoomScaleNormal="100" workbookViewId="0">
      <pane ySplit="2" topLeftCell="A87" activePane="bottomLeft" state="frozen"/>
      <selection pane="bottomLeft" activeCell="F93" sqref="F93"/>
    </sheetView>
  </sheetViews>
  <sheetFormatPr defaultColWidth="8.6640625" defaultRowHeight="14.4" x14ac:dyDescent="0.3"/>
  <cols>
    <col min="1" max="1" width="5" customWidth="1"/>
    <col min="2" max="2" width="40" customWidth="1"/>
    <col min="3" max="4" width="18" customWidth="1"/>
    <col min="5" max="6" width="12" customWidth="1"/>
    <col min="7" max="7" width="14" customWidth="1"/>
    <col min="8" max="8" width="20" customWidth="1"/>
    <col min="9" max="12" width="13" hidden="1" customWidth="1"/>
  </cols>
  <sheetData>
    <row r="1" spans="1:12" ht="39.75" customHeight="1" x14ac:dyDescent="0.3">
      <c r="A1" s="104" t="s">
        <v>69</v>
      </c>
      <c r="B1" s="104"/>
      <c r="C1" s="104"/>
      <c r="D1" s="104"/>
      <c r="E1" s="104"/>
      <c r="F1" s="104"/>
      <c r="G1" s="104"/>
      <c r="H1" s="104"/>
      <c r="I1" t="s">
        <v>70</v>
      </c>
      <c r="J1" t="s">
        <v>71</v>
      </c>
      <c r="K1" t="s">
        <v>72</v>
      </c>
      <c r="L1" t="s">
        <v>73</v>
      </c>
    </row>
    <row r="2" spans="1:12" ht="30" customHeight="1" x14ac:dyDescent="0.3">
      <c r="A2" s="64" t="s">
        <v>31</v>
      </c>
      <c r="B2" s="64" t="s">
        <v>74</v>
      </c>
      <c r="C2" s="64" t="s">
        <v>75</v>
      </c>
      <c r="D2" s="64" t="s">
        <v>76</v>
      </c>
      <c r="E2" s="64" t="s">
        <v>77</v>
      </c>
      <c r="F2" s="64" t="s">
        <v>78</v>
      </c>
      <c r="G2" s="64" t="s">
        <v>79</v>
      </c>
      <c r="H2" s="64" t="s">
        <v>80</v>
      </c>
    </row>
    <row r="3" spans="1:12" ht="21.75" customHeight="1" x14ac:dyDescent="0.3">
      <c r="A3" s="105" t="s">
        <v>81</v>
      </c>
      <c r="B3" s="105"/>
      <c r="C3" s="105"/>
      <c r="D3" s="105"/>
      <c r="E3" s="105"/>
      <c r="F3" s="105"/>
      <c r="G3" s="105"/>
      <c r="H3" s="105"/>
    </row>
    <row r="4" spans="1:12" ht="51" customHeight="1" x14ac:dyDescent="0.3">
      <c r="A4" s="106" t="s">
        <v>82</v>
      </c>
      <c r="B4" s="106"/>
      <c r="C4" s="106"/>
      <c r="D4" s="106"/>
      <c r="E4" s="106"/>
      <c r="F4" s="106"/>
      <c r="G4" s="106"/>
      <c r="H4" s="106"/>
    </row>
    <row r="5" spans="1:12" ht="18" customHeight="1" x14ac:dyDescent="0.3">
      <c r="A5" s="65">
        <v>1</v>
      </c>
      <c r="B5" s="66"/>
      <c r="C5" s="66"/>
      <c r="D5" s="66"/>
      <c r="E5" s="67"/>
      <c r="F5" s="68" t="str">
        <f t="shared" ref="F5:F19" si="0">IF(E5="Q1 - En Üst %10 (Scopus)",70,IF(E5="Q1 - Diğer (Scopus)",50,IF(E5="Q2 (Scopus)",40,IF(E5="Q3 (Scopus)",30,IF(E5="Q4 (Scopus)",20,IF(E5="Editöre Mektup/Teknik Not/Vaka (Scopus/WoS)",6,IF(E5="WoS Makale (Scopus dışı)",20,IF(E5="TR Dizin Makale",16,IF(E5="Diğer Hakemli (≥2 veri tabanı)",6,"")))))))))</f>
        <v/>
      </c>
      <c r="G5" s="69"/>
      <c r="H5" s="70" t="str">
        <f t="shared" ref="H5:H19" si="1">IF(F5="","",IF(OR(G5="",G5=0,G5=1),F5,IF(G5=2,F5*0.8,1.8*F5/G5)))</f>
        <v/>
      </c>
      <c r="I5" s="71" t="str">
        <f>IF(H5="","",IF(OR('Form ve Puan Özeti'!$C$4="Öğretim Görevlisi",'Form ve Puan Özeti'!$E$2=""),H5,IF(AND(ISNUMBER(D5),D5&gt;='Form ve Puan Özeti'!$E$2,D5&lt;='Form ve Puan Özeti'!$F$2),H5,0)))</f>
        <v/>
      </c>
      <c r="J5" t="str">
        <f>IF(H5="","",IF(OR('Form ve Puan Özeti'!$C$7="",NOT(ISNUMBER('Form ve Puan Özeti'!$C$7))),0,IF(AND(ISNUMBER(D5),D5&gt;='Form ve Puan Özeti'!$C$7-3,D5&lt;='Form ve Puan Özeti'!$C$7),H5,0)))</f>
        <v/>
      </c>
    </row>
    <row r="6" spans="1:12" ht="18" customHeight="1" x14ac:dyDescent="0.3">
      <c r="A6" s="72">
        <v>2</v>
      </c>
      <c r="B6" s="66"/>
      <c r="C6" s="66"/>
      <c r="D6" s="66"/>
      <c r="E6" s="67"/>
      <c r="F6" s="68" t="str">
        <f t="shared" si="0"/>
        <v/>
      </c>
      <c r="G6" s="69"/>
      <c r="H6" s="70" t="str">
        <f t="shared" si="1"/>
        <v/>
      </c>
      <c r="I6" t="str">
        <f>IF(H6="","",IF(OR('Form ve Puan Özeti'!$C$4="Öğretim Görevlisi",'Form ve Puan Özeti'!$E$2=""),H6,IF(AND(ISNUMBER(D6),D6&gt;='Form ve Puan Özeti'!$E$2,D6&lt;='Form ve Puan Özeti'!$F$2),H6,0)))</f>
        <v/>
      </c>
      <c r="J6" t="str">
        <f>IF(H6="","",IF(OR('Form ve Puan Özeti'!$C$7="",NOT(ISNUMBER('Form ve Puan Özeti'!$C$7))),0,IF(AND(ISNUMBER(D6),D6&gt;='Form ve Puan Özeti'!$C$7-3,D6&lt;='Form ve Puan Özeti'!$C$7),H6,0)))</f>
        <v/>
      </c>
    </row>
    <row r="7" spans="1:12" ht="18" customHeight="1" x14ac:dyDescent="0.3">
      <c r="A7" s="65">
        <v>3</v>
      </c>
      <c r="B7" s="66"/>
      <c r="C7" s="66"/>
      <c r="D7" s="66"/>
      <c r="E7" s="67"/>
      <c r="F7" s="68" t="str">
        <f t="shared" si="0"/>
        <v/>
      </c>
      <c r="G7" s="69"/>
      <c r="H7" s="70" t="str">
        <f t="shared" si="1"/>
        <v/>
      </c>
      <c r="I7" t="str">
        <f>IF(H7="","",IF(OR('Form ve Puan Özeti'!$C$4="Öğretim Görevlisi",'Form ve Puan Özeti'!$E$2=""),H7,IF(AND(ISNUMBER(D7),D7&gt;='Form ve Puan Özeti'!$E$2,D7&lt;='Form ve Puan Özeti'!$F$2),H7,0)))</f>
        <v/>
      </c>
      <c r="J7" t="str">
        <f>IF(H7="","",IF(OR('Form ve Puan Özeti'!$C$7="",NOT(ISNUMBER('Form ve Puan Özeti'!$C$7))),0,IF(AND(ISNUMBER(D7),D7&gt;='Form ve Puan Özeti'!$C$7-3,D7&lt;='Form ve Puan Özeti'!$C$7),H7,0)))</f>
        <v/>
      </c>
    </row>
    <row r="8" spans="1:12" ht="18" customHeight="1" x14ac:dyDescent="0.3">
      <c r="A8" s="72">
        <v>4</v>
      </c>
      <c r="B8" s="66"/>
      <c r="C8" s="66"/>
      <c r="D8" s="66"/>
      <c r="E8" s="67"/>
      <c r="F8" s="68" t="str">
        <f t="shared" si="0"/>
        <v/>
      </c>
      <c r="G8" s="69"/>
      <c r="H8" s="70" t="str">
        <f t="shared" si="1"/>
        <v/>
      </c>
      <c r="I8" t="str">
        <f>IF(H8="","",IF(OR('Form ve Puan Özeti'!$C$4="Öğretim Görevlisi",'Form ve Puan Özeti'!$E$2=""),H8,IF(AND(ISNUMBER(D8),D8&gt;='Form ve Puan Özeti'!$E$2,D8&lt;='Form ve Puan Özeti'!$F$2),H8,0)))</f>
        <v/>
      </c>
      <c r="J8" t="str">
        <f>IF(H8="","",IF(OR('Form ve Puan Özeti'!$C$7="",NOT(ISNUMBER('Form ve Puan Özeti'!$C$7))),0,IF(AND(ISNUMBER(D8),D8&gt;='Form ve Puan Özeti'!$C$7-3,D8&lt;='Form ve Puan Özeti'!$C$7),H8,0)))</f>
        <v/>
      </c>
    </row>
    <row r="9" spans="1:12" ht="18" customHeight="1" x14ac:dyDescent="0.3">
      <c r="A9" s="65">
        <v>5</v>
      </c>
      <c r="B9" s="66"/>
      <c r="C9" s="66"/>
      <c r="D9" s="66"/>
      <c r="E9" s="67"/>
      <c r="F9" s="68" t="str">
        <f t="shared" si="0"/>
        <v/>
      </c>
      <c r="G9" s="69"/>
      <c r="H9" s="70" t="str">
        <f t="shared" si="1"/>
        <v/>
      </c>
      <c r="I9" t="str">
        <f>IF(H9="","",IF(OR('Form ve Puan Özeti'!$C$4="Öğretim Görevlisi",'Form ve Puan Özeti'!$E$2=""),H9,IF(AND(ISNUMBER(D9),D9&gt;='Form ve Puan Özeti'!$E$2,D9&lt;='Form ve Puan Özeti'!$F$2),H9,0)))</f>
        <v/>
      </c>
      <c r="J9" t="str">
        <f>IF(H9="","",IF(OR('Form ve Puan Özeti'!$C$7="",NOT(ISNUMBER('Form ve Puan Özeti'!$C$7))),0,IF(AND(ISNUMBER(D9),D9&gt;='Form ve Puan Özeti'!$C$7-3,D9&lt;='Form ve Puan Özeti'!$C$7),H9,0)))</f>
        <v/>
      </c>
    </row>
    <row r="10" spans="1:12" ht="18" customHeight="1" x14ac:dyDescent="0.3">
      <c r="A10" s="72">
        <v>6</v>
      </c>
      <c r="B10" s="66"/>
      <c r="C10" s="66"/>
      <c r="D10" s="66"/>
      <c r="E10" s="67"/>
      <c r="F10" s="68" t="str">
        <f t="shared" si="0"/>
        <v/>
      </c>
      <c r="G10" s="69"/>
      <c r="H10" s="70" t="str">
        <f t="shared" si="1"/>
        <v/>
      </c>
      <c r="I10" t="str">
        <f>IF(H10="","",IF(OR('Form ve Puan Özeti'!$C$4="Öğretim Görevlisi",'Form ve Puan Özeti'!$E$2=""),H10,IF(AND(ISNUMBER(D10),D10&gt;='Form ve Puan Özeti'!$E$2,D10&lt;='Form ve Puan Özeti'!$F$2),H10,0)))</f>
        <v/>
      </c>
      <c r="J10" t="str">
        <f>IF(H10="","",IF(OR('Form ve Puan Özeti'!$C$7="",NOT(ISNUMBER('Form ve Puan Özeti'!$C$7))),0,IF(AND(ISNUMBER(D10),D10&gt;='Form ve Puan Özeti'!$C$7-3,D10&lt;='Form ve Puan Özeti'!$C$7),H10,0)))</f>
        <v/>
      </c>
    </row>
    <row r="11" spans="1:12" ht="18" customHeight="1" x14ac:dyDescent="0.3">
      <c r="A11" s="65">
        <v>7</v>
      </c>
      <c r="B11" s="66"/>
      <c r="C11" s="66"/>
      <c r="D11" s="66"/>
      <c r="E11" s="67"/>
      <c r="F11" s="68" t="str">
        <f t="shared" si="0"/>
        <v/>
      </c>
      <c r="G11" s="69"/>
      <c r="H11" s="70" t="str">
        <f t="shared" si="1"/>
        <v/>
      </c>
      <c r="I11" t="str">
        <f>IF(H11="","",IF(OR('Form ve Puan Özeti'!$C$4="Öğretim Görevlisi",'Form ve Puan Özeti'!$E$2=""),H11,IF(AND(ISNUMBER(D11),D11&gt;='Form ve Puan Özeti'!$E$2,D11&lt;='Form ve Puan Özeti'!$F$2),H11,0)))</f>
        <v/>
      </c>
      <c r="J11" t="str">
        <f>IF(H11="","",IF(OR('Form ve Puan Özeti'!$C$7="",NOT(ISNUMBER('Form ve Puan Özeti'!$C$7))),0,IF(AND(ISNUMBER(D11),D11&gt;='Form ve Puan Özeti'!$C$7-3,D11&lt;='Form ve Puan Özeti'!$C$7),H11,0)))</f>
        <v/>
      </c>
    </row>
    <row r="12" spans="1:12" ht="18" customHeight="1" x14ac:dyDescent="0.3">
      <c r="A12" s="72">
        <v>8</v>
      </c>
      <c r="B12" s="66"/>
      <c r="C12" s="66"/>
      <c r="D12" s="66"/>
      <c r="E12" s="67"/>
      <c r="F12" s="68" t="str">
        <f t="shared" si="0"/>
        <v/>
      </c>
      <c r="G12" s="69"/>
      <c r="H12" s="70" t="str">
        <f t="shared" si="1"/>
        <v/>
      </c>
      <c r="I12" t="str">
        <f>IF(H12="","",IF(OR('Form ve Puan Özeti'!$C$4="Öğretim Görevlisi",'Form ve Puan Özeti'!$E$2=""),H12,IF(AND(ISNUMBER(D12),D12&gt;='Form ve Puan Özeti'!$E$2,D12&lt;='Form ve Puan Özeti'!$F$2),H12,0)))</f>
        <v/>
      </c>
      <c r="J12" t="str">
        <f>IF(H12="","",IF(OR('Form ve Puan Özeti'!$C$7="",NOT(ISNUMBER('Form ve Puan Özeti'!$C$7))),0,IF(AND(ISNUMBER(D12),D12&gt;='Form ve Puan Özeti'!$C$7-3,D12&lt;='Form ve Puan Özeti'!$C$7),H12,0)))</f>
        <v/>
      </c>
    </row>
    <row r="13" spans="1:12" ht="18" customHeight="1" x14ac:dyDescent="0.3">
      <c r="A13" s="65">
        <v>9</v>
      </c>
      <c r="B13" s="66"/>
      <c r="C13" s="66"/>
      <c r="D13" s="66"/>
      <c r="E13" s="67"/>
      <c r="F13" s="68" t="str">
        <f t="shared" si="0"/>
        <v/>
      </c>
      <c r="G13" s="69"/>
      <c r="H13" s="70" t="str">
        <f t="shared" si="1"/>
        <v/>
      </c>
      <c r="I13" t="str">
        <f>IF(H13="","",IF(OR('Form ve Puan Özeti'!$C$4="Öğretim Görevlisi",'Form ve Puan Özeti'!$E$2=""),H13,IF(AND(ISNUMBER(D13),D13&gt;='Form ve Puan Özeti'!$E$2,D13&lt;='Form ve Puan Özeti'!$F$2),H13,0)))</f>
        <v/>
      </c>
      <c r="J13" t="str">
        <f>IF(H13="","",IF(OR('Form ve Puan Özeti'!$C$7="",NOT(ISNUMBER('Form ve Puan Özeti'!$C$7))),0,IF(AND(ISNUMBER(D13),D13&gt;='Form ve Puan Özeti'!$C$7-3,D13&lt;='Form ve Puan Özeti'!$C$7),H13,0)))</f>
        <v/>
      </c>
    </row>
    <row r="14" spans="1:12" ht="18" customHeight="1" x14ac:dyDescent="0.3">
      <c r="A14" s="72">
        <v>10</v>
      </c>
      <c r="B14" s="66"/>
      <c r="C14" s="66"/>
      <c r="D14" s="66"/>
      <c r="E14" s="67"/>
      <c r="F14" s="68" t="str">
        <f t="shared" si="0"/>
        <v/>
      </c>
      <c r="G14" s="69"/>
      <c r="H14" s="70" t="str">
        <f t="shared" si="1"/>
        <v/>
      </c>
      <c r="I14" t="str">
        <f>IF(H14="","",IF(OR('Form ve Puan Özeti'!$C$4="Öğretim Görevlisi",'Form ve Puan Özeti'!$E$2=""),H14,IF(AND(ISNUMBER(D14),D14&gt;='Form ve Puan Özeti'!$E$2,D14&lt;='Form ve Puan Özeti'!$F$2),H14,0)))</f>
        <v/>
      </c>
      <c r="J14" t="str">
        <f>IF(H14="","",IF(OR('Form ve Puan Özeti'!$C$7="",NOT(ISNUMBER('Form ve Puan Özeti'!$C$7))),0,IF(AND(ISNUMBER(D14),D14&gt;='Form ve Puan Özeti'!$C$7-3,D14&lt;='Form ve Puan Özeti'!$C$7),H14,0)))</f>
        <v/>
      </c>
    </row>
    <row r="15" spans="1:12" ht="18" customHeight="1" x14ac:dyDescent="0.3">
      <c r="A15" s="65">
        <v>11</v>
      </c>
      <c r="B15" s="66"/>
      <c r="C15" s="66"/>
      <c r="D15" s="66"/>
      <c r="E15" s="67"/>
      <c r="F15" s="68" t="str">
        <f t="shared" si="0"/>
        <v/>
      </c>
      <c r="G15" s="69"/>
      <c r="H15" s="70" t="str">
        <f t="shared" si="1"/>
        <v/>
      </c>
      <c r="I15" t="str">
        <f>IF(H15="","",IF(OR('Form ve Puan Özeti'!$C$4="Öğretim Görevlisi",'Form ve Puan Özeti'!$E$2=""),H15,IF(AND(ISNUMBER(D15),D15&gt;='Form ve Puan Özeti'!$E$2,D15&lt;='Form ve Puan Özeti'!$F$2),H15,0)))</f>
        <v/>
      </c>
      <c r="J15" t="str">
        <f>IF(H15="","",IF(OR('Form ve Puan Özeti'!$C$7="",NOT(ISNUMBER('Form ve Puan Özeti'!$C$7))),0,IF(AND(ISNUMBER(D15),D15&gt;='Form ve Puan Özeti'!$C$7-3,D15&lt;='Form ve Puan Özeti'!$C$7),H15,0)))</f>
        <v/>
      </c>
    </row>
    <row r="16" spans="1:12" ht="18" customHeight="1" x14ac:dyDescent="0.3">
      <c r="A16" s="72">
        <v>12</v>
      </c>
      <c r="B16" s="66"/>
      <c r="C16" s="66"/>
      <c r="D16" s="66"/>
      <c r="E16" s="67"/>
      <c r="F16" s="68" t="str">
        <f t="shared" si="0"/>
        <v/>
      </c>
      <c r="G16" s="69"/>
      <c r="H16" s="70" t="str">
        <f t="shared" si="1"/>
        <v/>
      </c>
      <c r="I16" t="str">
        <f>IF(H16="","",IF(OR('Form ve Puan Özeti'!$C$4="Öğretim Görevlisi",'Form ve Puan Özeti'!$E$2=""),H16,IF(AND(ISNUMBER(D16),D16&gt;='Form ve Puan Özeti'!$E$2,D16&lt;='Form ve Puan Özeti'!$F$2),H16,0)))</f>
        <v/>
      </c>
      <c r="J16" t="str">
        <f>IF(H16="","",IF(OR('Form ve Puan Özeti'!$C$7="",NOT(ISNUMBER('Form ve Puan Özeti'!$C$7))),0,IF(AND(ISNUMBER(D16),D16&gt;='Form ve Puan Özeti'!$C$7-3,D16&lt;='Form ve Puan Özeti'!$C$7),H16,0)))</f>
        <v/>
      </c>
    </row>
    <row r="17" spans="1:12" ht="18" customHeight="1" x14ac:dyDescent="0.3">
      <c r="A17" s="65">
        <v>13</v>
      </c>
      <c r="B17" s="66"/>
      <c r="C17" s="66"/>
      <c r="D17" s="66"/>
      <c r="E17" s="67"/>
      <c r="F17" s="68" t="str">
        <f t="shared" si="0"/>
        <v/>
      </c>
      <c r="G17" s="69"/>
      <c r="H17" s="70" t="str">
        <f t="shared" si="1"/>
        <v/>
      </c>
      <c r="I17" t="str">
        <f>IF(H17="","",IF(OR('Form ve Puan Özeti'!$C$4="Öğretim Görevlisi",'Form ve Puan Özeti'!$E$2=""),H17,IF(AND(ISNUMBER(D17),D17&gt;='Form ve Puan Özeti'!$E$2,D17&lt;='Form ve Puan Özeti'!$F$2),H17,0)))</f>
        <v/>
      </c>
      <c r="J17" t="str">
        <f>IF(H17="","",IF(OR('Form ve Puan Özeti'!$C$7="",NOT(ISNUMBER('Form ve Puan Özeti'!$C$7))),0,IF(AND(ISNUMBER(D17),D17&gt;='Form ve Puan Özeti'!$C$7-3,D17&lt;='Form ve Puan Özeti'!$C$7),H17,0)))</f>
        <v/>
      </c>
    </row>
    <row r="18" spans="1:12" ht="18" customHeight="1" x14ac:dyDescent="0.3">
      <c r="A18" s="72">
        <v>14</v>
      </c>
      <c r="B18" s="66"/>
      <c r="C18" s="66"/>
      <c r="D18" s="66"/>
      <c r="E18" s="67"/>
      <c r="F18" s="68" t="str">
        <f t="shared" si="0"/>
        <v/>
      </c>
      <c r="G18" s="69"/>
      <c r="H18" s="70" t="str">
        <f t="shared" si="1"/>
        <v/>
      </c>
      <c r="I18" t="str">
        <f>IF(H18="","",IF(OR('Form ve Puan Özeti'!$C$4="Öğretim Görevlisi",'Form ve Puan Özeti'!$E$2=""),H18,IF(AND(ISNUMBER(D18),D18&gt;='Form ve Puan Özeti'!$E$2,D18&lt;='Form ve Puan Özeti'!$F$2),H18,0)))</f>
        <v/>
      </c>
      <c r="J18" t="str">
        <f>IF(H18="","",IF(OR('Form ve Puan Özeti'!$C$7="",NOT(ISNUMBER('Form ve Puan Özeti'!$C$7))),0,IF(AND(ISNUMBER(D18),D18&gt;='Form ve Puan Özeti'!$C$7-3,D18&lt;='Form ve Puan Özeti'!$C$7),H18,0)))</f>
        <v/>
      </c>
    </row>
    <row r="19" spans="1:12" ht="18" customHeight="1" x14ac:dyDescent="0.3">
      <c r="A19" s="65">
        <v>15</v>
      </c>
      <c r="B19" s="66"/>
      <c r="C19" s="66"/>
      <c r="D19" s="66"/>
      <c r="E19" s="67"/>
      <c r="F19" s="68" t="str">
        <f t="shared" si="0"/>
        <v/>
      </c>
      <c r="G19" s="69"/>
      <c r="H19" s="70" t="str">
        <f t="shared" si="1"/>
        <v/>
      </c>
      <c r="I19" t="str">
        <f>IF(H19="","",IF(OR('Form ve Puan Özeti'!$C$4="Öğretim Görevlisi",'Form ve Puan Özeti'!$E$2=""),H19,IF(AND(ISNUMBER(D19),D19&gt;='Form ve Puan Özeti'!$E$2,D19&lt;='Form ve Puan Özeti'!$F$2),H19,0)))</f>
        <v/>
      </c>
      <c r="J19" t="str">
        <f>IF(H19="","",IF(OR('Form ve Puan Özeti'!$C$7="",NOT(ISNUMBER('Form ve Puan Özeti'!$C$7))),0,IF(AND(ISNUMBER(D19),D19&gt;='Form ve Puan Özeti'!$C$7-3,D19&lt;='Form ve Puan Özeti'!$C$7),H19,0)))</f>
        <v/>
      </c>
    </row>
    <row r="20" spans="1:12" ht="18" customHeight="1" x14ac:dyDescent="0.3">
      <c r="A20" s="107" t="s">
        <v>83</v>
      </c>
      <c r="B20" s="107"/>
      <c r="C20" s="107"/>
      <c r="D20" s="107"/>
      <c r="E20" s="107"/>
      <c r="F20" s="107"/>
      <c r="G20" s="107"/>
      <c r="H20" s="73">
        <f>SUM(H5:H19)-SUMIFS(H5:H19,E5:E19,"Diğer Hakemli (≥2 veri tabanı)")+MIN(SUMIFS(H5:H19,E5:E19,"Diğer Hakemli (≥2 veri tabanı)"),12)</f>
        <v>0</v>
      </c>
      <c r="K20">
        <f>SUM(I5:I19)-SUMIFS(I5:I19,E5:E19,"Diğer Hakemli (≥2 veri tabanı)")+MIN(SUMIFS(I5:I19,E5:E19,"Diğer Hakemli (≥2 veri tabanı)"),12)</f>
        <v>0</v>
      </c>
      <c r="L20">
        <f>SUM(J5:J19)-SUMIFS(J5:J19,E5:E19,"Diğer Hakemli (≥2 veri tabanı)")+MIN(SUMIFS(J5:J19,E5:E19,"Diğer Hakemli (≥2 veri tabanı)"),12)</f>
        <v>0</v>
      </c>
    </row>
    <row r="21" spans="1:12" ht="15" customHeight="1" x14ac:dyDescent="0.3">
      <c r="A21" s="74"/>
      <c r="H21" s="75"/>
    </row>
    <row r="22" spans="1:12" ht="21.75" customHeight="1" x14ac:dyDescent="0.3">
      <c r="A22" s="105" t="s">
        <v>84</v>
      </c>
      <c r="B22" s="105"/>
      <c r="C22" s="105"/>
      <c r="D22" s="105"/>
      <c r="E22" s="105"/>
      <c r="F22" s="105"/>
      <c r="G22" s="105"/>
      <c r="H22" s="105"/>
    </row>
    <row r="23" spans="1:12" ht="15" customHeight="1" x14ac:dyDescent="0.3">
      <c r="A23" s="108" t="s">
        <v>85</v>
      </c>
      <c r="B23" s="108"/>
      <c r="C23" s="109"/>
      <c r="D23" s="109"/>
      <c r="H23" s="75"/>
    </row>
    <row r="24" spans="1:12" ht="15" customHeight="1" x14ac:dyDescent="0.3">
      <c r="A24" s="108" t="s">
        <v>86</v>
      </c>
      <c r="B24" s="108"/>
      <c r="C24" s="109"/>
      <c r="D24" s="109"/>
      <c r="H24" s="75"/>
    </row>
    <row r="25" spans="1:12" ht="15" customHeight="1" x14ac:dyDescent="0.3">
      <c r="A25" s="110" t="s">
        <v>87</v>
      </c>
      <c r="B25" s="110"/>
      <c r="C25" s="110"/>
      <c r="D25" s="110"/>
      <c r="E25" s="110"/>
      <c r="F25" s="110"/>
      <c r="G25" s="110"/>
      <c r="H25" s="76">
        <f>MIN(IF(ISNUMBER(C23),C23,0)*1+IF(ISNUMBER(C24),C24,0)*0.5,40)</f>
        <v>0</v>
      </c>
      <c r="K25">
        <f>MIN(IF(ISNUMBER(C23),C23,0)*1+IF(ISNUMBER(C24),C24,0)*0.5,40)</f>
        <v>0</v>
      </c>
      <c r="L25">
        <f>MIN(IF(ISNUMBER(C23),C23,0)*1+IF(ISNUMBER(C24),C24,0)*0.5,40)</f>
        <v>0</v>
      </c>
    </row>
    <row r="26" spans="1:12" ht="12" customHeight="1" x14ac:dyDescent="0.3">
      <c r="A26" s="74"/>
      <c r="H26" s="75"/>
    </row>
    <row r="27" spans="1:12" ht="21.75" customHeight="1" x14ac:dyDescent="0.3">
      <c r="A27" s="105" t="s">
        <v>88</v>
      </c>
      <c r="B27" s="105"/>
      <c r="C27" s="105"/>
      <c r="D27" s="105"/>
      <c r="E27" s="105"/>
      <c r="F27" s="105"/>
      <c r="G27" s="105"/>
      <c r="H27" s="105"/>
    </row>
    <row r="28" spans="1:12" ht="27" customHeight="1" x14ac:dyDescent="0.3">
      <c r="A28" s="106" t="s">
        <v>89</v>
      </c>
      <c r="B28" s="106"/>
      <c r="C28" s="106"/>
      <c r="D28" s="106"/>
      <c r="E28" s="106"/>
      <c r="F28" s="106"/>
      <c r="G28" s="106"/>
      <c r="H28" s="106"/>
    </row>
    <row r="29" spans="1:12" ht="18" customHeight="1" x14ac:dyDescent="0.3">
      <c r="A29" s="65">
        <v>1</v>
      </c>
      <c r="B29" s="66"/>
      <c r="C29" s="66"/>
      <c r="D29" s="66"/>
      <c r="E29" s="67"/>
      <c r="F29" s="68" t="str">
        <f t="shared" ref="F29:F38" si="2">IF(E29="Uluslararası Tam Metin (Scopus/WoS)",16,IF(E29="Uluslararası Özet Bildiri (Scopus/WoS)",10,IF(E29="Uluslararası Tam Metin (diğer)",8,IF(E29="Uluslararası Bildiri Özeti (diğer)",4,IF(E29="Ulusal Tam Metin",4,IF(E29="Ulusal Bildiri Özeti",2,""))))))</f>
        <v/>
      </c>
      <c r="G29" s="69"/>
      <c r="H29" s="70" t="str">
        <f t="shared" ref="H29:H38" si="3">IF(F29="","",IF(OR(G29="",G29=0,G29=1),F29,IF(G29=2,F29*0.8,1.8*F29/G29)))</f>
        <v/>
      </c>
      <c r="I29" t="str">
        <f>IF(H29="","",IF(OR('Form ve Puan Özeti'!$C$4="Öğretim Görevlisi",'Form ve Puan Özeti'!$E$2=""),H29,IF(AND(ISNUMBER(D29),D29&gt;='Form ve Puan Özeti'!$E$2,D29&lt;='Form ve Puan Özeti'!$F$2),H29,0)))</f>
        <v/>
      </c>
      <c r="J29" t="str">
        <f>IF(H29="","",IF(OR('Form ve Puan Özeti'!$C$7="",NOT(ISNUMBER('Form ve Puan Özeti'!$C$7))),0,IF(AND(ISNUMBER(D29),D29&gt;='Form ve Puan Özeti'!$C$7-3,D29&lt;='Form ve Puan Özeti'!$C$7),H29,0)))</f>
        <v/>
      </c>
    </row>
    <row r="30" spans="1:12" ht="18" customHeight="1" x14ac:dyDescent="0.3">
      <c r="A30" s="72">
        <v>2</v>
      </c>
      <c r="B30" s="66"/>
      <c r="C30" s="66"/>
      <c r="D30" s="66"/>
      <c r="E30" s="67"/>
      <c r="F30" s="68" t="str">
        <f t="shared" si="2"/>
        <v/>
      </c>
      <c r="G30" s="69"/>
      <c r="H30" s="70" t="str">
        <f t="shared" si="3"/>
        <v/>
      </c>
      <c r="I30" t="str">
        <f>IF(H30="","",IF(OR('Form ve Puan Özeti'!$C$4="Öğretim Görevlisi",'Form ve Puan Özeti'!$E$2=""),H30,IF(AND(ISNUMBER(D30),D30&gt;='Form ve Puan Özeti'!$E$2,D30&lt;='Form ve Puan Özeti'!$F$2),H30,0)))</f>
        <v/>
      </c>
      <c r="J30" t="str">
        <f>IF(H30="","",IF(OR('Form ve Puan Özeti'!$C$7="",NOT(ISNUMBER('Form ve Puan Özeti'!$C$7))),0,IF(AND(ISNUMBER(D30),D30&gt;='Form ve Puan Özeti'!$C$7-3,D30&lt;='Form ve Puan Özeti'!$C$7),H30,0)))</f>
        <v/>
      </c>
    </row>
    <row r="31" spans="1:12" ht="18" customHeight="1" x14ac:dyDescent="0.3">
      <c r="A31" s="65">
        <v>3</v>
      </c>
      <c r="B31" s="66"/>
      <c r="C31" s="66"/>
      <c r="D31" s="66"/>
      <c r="E31" s="67"/>
      <c r="F31" s="68" t="str">
        <f t="shared" si="2"/>
        <v/>
      </c>
      <c r="G31" s="69"/>
      <c r="H31" s="70" t="str">
        <f t="shared" si="3"/>
        <v/>
      </c>
      <c r="I31" t="str">
        <f>IF(H31="","",IF(OR('Form ve Puan Özeti'!$C$4="Öğretim Görevlisi",'Form ve Puan Özeti'!$E$2=""),H31,IF(AND(ISNUMBER(D31),D31&gt;='Form ve Puan Özeti'!$E$2,D31&lt;='Form ve Puan Özeti'!$F$2),H31,0)))</f>
        <v/>
      </c>
      <c r="J31" t="str">
        <f>IF(H31="","",IF(OR('Form ve Puan Özeti'!$C$7="",NOT(ISNUMBER('Form ve Puan Özeti'!$C$7))),0,IF(AND(ISNUMBER(D31),D31&gt;='Form ve Puan Özeti'!$C$7-3,D31&lt;='Form ve Puan Özeti'!$C$7),H31,0)))</f>
        <v/>
      </c>
    </row>
    <row r="32" spans="1:12" ht="18" customHeight="1" x14ac:dyDescent="0.3">
      <c r="A32" s="72">
        <v>4</v>
      </c>
      <c r="B32" s="66"/>
      <c r="C32" s="66"/>
      <c r="D32" s="66"/>
      <c r="E32" s="67"/>
      <c r="F32" s="68" t="str">
        <f t="shared" si="2"/>
        <v/>
      </c>
      <c r="G32" s="69"/>
      <c r="H32" s="70" t="str">
        <f t="shared" si="3"/>
        <v/>
      </c>
      <c r="I32" t="str">
        <f>IF(H32="","",IF(OR('Form ve Puan Özeti'!$C$4="Öğretim Görevlisi",'Form ve Puan Özeti'!$E$2=""),H32,IF(AND(ISNUMBER(D32),D32&gt;='Form ve Puan Özeti'!$E$2,D32&lt;='Form ve Puan Özeti'!$F$2),H32,0)))</f>
        <v/>
      </c>
      <c r="J32" t="str">
        <f>IF(H32="","",IF(OR('Form ve Puan Özeti'!$C$7="",NOT(ISNUMBER('Form ve Puan Özeti'!$C$7))),0,IF(AND(ISNUMBER(D32),D32&gt;='Form ve Puan Özeti'!$C$7-3,D32&lt;='Form ve Puan Özeti'!$C$7),H32,0)))</f>
        <v/>
      </c>
    </row>
    <row r="33" spans="1:12" ht="18" customHeight="1" x14ac:dyDescent="0.3">
      <c r="A33" s="65">
        <v>5</v>
      </c>
      <c r="B33" s="66"/>
      <c r="C33" s="66"/>
      <c r="D33" s="66"/>
      <c r="E33" s="67"/>
      <c r="F33" s="68" t="str">
        <f t="shared" si="2"/>
        <v/>
      </c>
      <c r="G33" s="69"/>
      <c r="H33" s="70" t="str">
        <f t="shared" si="3"/>
        <v/>
      </c>
      <c r="I33" t="str">
        <f>IF(H33="","",IF(OR('Form ve Puan Özeti'!$C$4="Öğretim Görevlisi",'Form ve Puan Özeti'!$E$2=""),H33,IF(AND(ISNUMBER(D33),D33&gt;='Form ve Puan Özeti'!$E$2,D33&lt;='Form ve Puan Özeti'!$F$2),H33,0)))</f>
        <v/>
      </c>
      <c r="J33" t="str">
        <f>IF(H33="","",IF(OR('Form ve Puan Özeti'!$C$7="",NOT(ISNUMBER('Form ve Puan Özeti'!$C$7))),0,IF(AND(ISNUMBER(D33),D33&gt;='Form ve Puan Özeti'!$C$7-3,D33&lt;='Form ve Puan Özeti'!$C$7),H33,0)))</f>
        <v/>
      </c>
    </row>
    <row r="34" spans="1:12" ht="18" customHeight="1" x14ac:dyDescent="0.3">
      <c r="A34" s="72">
        <v>6</v>
      </c>
      <c r="B34" s="66"/>
      <c r="C34" s="66"/>
      <c r="D34" s="66"/>
      <c r="E34" s="67"/>
      <c r="F34" s="68" t="str">
        <f t="shared" si="2"/>
        <v/>
      </c>
      <c r="G34" s="69"/>
      <c r="H34" s="70" t="str">
        <f t="shared" si="3"/>
        <v/>
      </c>
      <c r="I34" t="str">
        <f>IF(H34="","",IF(OR('Form ve Puan Özeti'!$C$4="Öğretim Görevlisi",'Form ve Puan Özeti'!$E$2=""),H34,IF(AND(ISNUMBER(D34),D34&gt;='Form ve Puan Özeti'!$E$2,D34&lt;='Form ve Puan Özeti'!$F$2),H34,0)))</f>
        <v/>
      </c>
      <c r="J34" t="str">
        <f>IF(H34="","",IF(OR('Form ve Puan Özeti'!$C$7="",NOT(ISNUMBER('Form ve Puan Özeti'!$C$7))),0,IF(AND(ISNUMBER(D34),D34&gt;='Form ve Puan Özeti'!$C$7-3,D34&lt;='Form ve Puan Özeti'!$C$7),H34,0)))</f>
        <v/>
      </c>
    </row>
    <row r="35" spans="1:12" ht="18" customHeight="1" x14ac:dyDescent="0.3">
      <c r="A35" s="65">
        <v>7</v>
      </c>
      <c r="B35" s="66"/>
      <c r="C35" s="66"/>
      <c r="D35" s="66"/>
      <c r="E35" s="67"/>
      <c r="F35" s="68" t="str">
        <f t="shared" si="2"/>
        <v/>
      </c>
      <c r="G35" s="69"/>
      <c r="H35" s="70" t="str">
        <f t="shared" si="3"/>
        <v/>
      </c>
      <c r="I35" t="str">
        <f>IF(H35="","",IF(OR('Form ve Puan Özeti'!$C$4="Öğretim Görevlisi",'Form ve Puan Özeti'!$E$2=""),H35,IF(AND(ISNUMBER(D35),D35&gt;='Form ve Puan Özeti'!$E$2,D35&lt;='Form ve Puan Özeti'!$F$2),H35,0)))</f>
        <v/>
      </c>
      <c r="J35" t="str">
        <f>IF(H35="","",IF(OR('Form ve Puan Özeti'!$C$7="",NOT(ISNUMBER('Form ve Puan Özeti'!$C$7))),0,IF(AND(ISNUMBER(D35),D35&gt;='Form ve Puan Özeti'!$C$7-3,D35&lt;='Form ve Puan Özeti'!$C$7),H35,0)))</f>
        <v/>
      </c>
    </row>
    <row r="36" spans="1:12" ht="18" customHeight="1" x14ac:dyDescent="0.3">
      <c r="A36" s="72">
        <v>8</v>
      </c>
      <c r="B36" s="66"/>
      <c r="C36" s="66"/>
      <c r="D36" s="66"/>
      <c r="E36" s="67"/>
      <c r="F36" s="68" t="str">
        <f t="shared" si="2"/>
        <v/>
      </c>
      <c r="G36" s="69"/>
      <c r="H36" s="70" t="str">
        <f t="shared" si="3"/>
        <v/>
      </c>
      <c r="I36" t="str">
        <f>IF(H36="","",IF(OR('Form ve Puan Özeti'!$C$4="Öğretim Görevlisi",'Form ve Puan Özeti'!$E$2=""),H36,IF(AND(ISNUMBER(D36),D36&gt;='Form ve Puan Özeti'!$E$2,D36&lt;='Form ve Puan Özeti'!$F$2),H36,0)))</f>
        <v/>
      </c>
      <c r="J36" t="str">
        <f>IF(H36="","",IF(OR('Form ve Puan Özeti'!$C$7="",NOT(ISNUMBER('Form ve Puan Özeti'!$C$7))),0,IF(AND(ISNUMBER(D36),D36&gt;='Form ve Puan Özeti'!$C$7-3,D36&lt;='Form ve Puan Özeti'!$C$7),H36,0)))</f>
        <v/>
      </c>
    </row>
    <row r="37" spans="1:12" ht="18" customHeight="1" x14ac:dyDescent="0.3">
      <c r="A37" s="65">
        <v>9</v>
      </c>
      <c r="B37" s="66"/>
      <c r="C37" s="66"/>
      <c r="D37" s="66"/>
      <c r="E37" s="67"/>
      <c r="F37" s="68" t="str">
        <f t="shared" si="2"/>
        <v/>
      </c>
      <c r="G37" s="69"/>
      <c r="H37" s="70" t="str">
        <f t="shared" si="3"/>
        <v/>
      </c>
      <c r="I37" t="str">
        <f>IF(H37="","",IF(OR('Form ve Puan Özeti'!$C$4="Öğretim Görevlisi",'Form ve Puan Özeti'!$E$2=""),H37,IF(AND(ISNUMBER(D37),D37&gt;='Form ve Puan Özeti'!$E$2,D37&lt;='Form ve Puan Özeti'!$F$2),H37,0)))</f>
        <v/>
      </c>
      <c r="J37" t="str">
        <f>IF(H37="","",IF(OR('Form ve Puan Özeti'!$C$7="",NOT(ISNUMBER('Form ve Puan Özeti'!$C$7))),0,IF(AND(ISNUMBER(D37),D37&gt;='Form ve Puan Özeti'!$C$7-3,D37&lt;='Form ve Puan Özeti'!$C$7),H37,0)))</f>
        <v/>
      </c>
    </row>
    <row r="38" spans="1:12" ht="18" customHeight="1" x14ac:dyDescent="0.3">
      <c r="A38" s="72">
        <v>10</v>
      </c>
      <c r="B38" s="66"/>
      <c r="C38" s="66"/>
      <c r="D38" s="66"/>
      <c r="E38" s="67"/>
      <c r="F38" s="68" t="str">
        <f t="shared" si="2"/>
        <v/>
      </c>
      <c r="G38" s="69"/>
      <c r="H38" s="70" t="str">
        <f t="shared" si="3"/>
        <v/>
      </c>
      <c r="I38" t="str">
        <f>IF(H38="","",IF(OR('Form ve Puan Özeti'!$C$4="Öğretim Görevlisi",'Form ve Puan Özeti'!$E$2=""),H38,IF(AND(ISNUMBER(D38),D38&gt;='Form ve Puan Özeti'!$E$2,D38&lt;='Form ve Puan Özeti'!$F$2),H38,0)))</f>
        <v/>
      </c>
      <c r="J38" t="str">
        <f>IF(H38="","",IF(OR('Form ve Puan Özeti'!$C$7="",NOT(ISNUMBER('Form ve Puan Özeti'!$C$7))),0,IF(AND(ISNUMBER(D38),D38&gt;='Form ve Puan Özeti'!$C$7-3,D38&lt;='Form ve Puan Özeti'!$C$7),H38,0)))</f>
        <v/>
      </c>
    </row>
    <row r="39" spans="1:12" ht="18" customHeight="1" x14ac:dyDescent="0.3">
      <c r="A39" s="107" t="s">
        <v>90</v>
      </c>
      <c r="B39" s="107"/>
      <c r="C39" s="107"/>
      <c r="D39" s="107"/>
      <c r="E39" s="107"/>
      <c r="F39" s="107"/>
      <c r="G39" s="107"/>
      <c r="H39" s="73">
        <f>MIN(SUM(H29:H38),40)</f>
        <v>0</v>
      </c>
      <c r="K39">
        <f>MIN(SUM(I29:I38),40)</f>
        <v>0</v>
      </c>
      <c r="L39">
        <f>MIN(SUM(J29:J38),40)</f>
        <v>0</v>
      </c>
    </row>
    <row r="40" spans="1:12" ht="14.25" customHeight="1" x14ac:dyDescent="0.3">
      <c r="A40" s="74"/>
      <c r="H40" s="75"/>
    </row>
    <row r="41" spans="1:12" ht="21.75" customHeight="1" x14ac:dyDescent="0.3">
      <c r="A41" s="105" t="s">
        <v>91</v>
      </c>
      <c r="B41" s="105"/>
      <c r="C41" s="105"/>
      <c r="D41" s="105"/>
      <c r="E41" s="105"/>
      <c r="F41" s="105"/>
      <c r="G41" s="105"/>
      <c r="H41" s="105"/>
    </row>
    <row r="42" spans="1:12" ht="13.5" customHeight="1" x14ac:dyDescent="0.3">
      <c r="A42" s="106" t="s">
        <v>92</v>
      </c>
      <c r="B42" s="106"/>
      <c r="C42" s="106"/>
      <c r="D42" s="106"/>
      <c r="E42" s="106"/>
      <c r="F42" s="106"/>
      <c r="G42" s="106"/>
      <c r="H42" s="106"/>
    </row>
    <row r="43" spans="1:12" ht="18" customHeight="1" x14ac:dyDescent="0.3">
      <c r="A43" s="65">
        <v>1</v>
      </c>
      <c r="B43" s="66"/>
      <c r="C43" s="66"/>
      <c r="D43" s="66"/>
      <c r="E43" s="67"/>
      <c r="F43" s="68" t="str">
        <f t="shared" ref="F43:F50" si="4">IF(E43="Scopus/WoS Kitap",40,IF(E43="Scopus/WoS Kitap Editörlüğü",24,IF(E43="Scopus/WoS Kitap Bölümü",16,IF(E43="Diğer Uluslararası/Ulusal Kitap",10,IF(E43="Diğer Kitap Editörlüğü",6,IF(E43="Diğer Kitap Bölümü",4,""))))))</f>
        <v/>
      </c>
      <c r="G43" s="69"/>
      <c r="H43" s="70" t="str">
        <f t="shared" ref="H43:H50" si="5">IF(F43=""," ",IF(OR(E43="Scopus/WoS Kitap Editörlüğü",E43="Diğer Kitap Editörlüğü"),IF(OR(G43="",G43=0,G43=1),F43,F43/G43),IF(OR(G43="",G43=0,G43=1),F43,IF(G43=2,F43*0.8,1.8*F43/G43))))</f>
        <v xml:space="preserve"> </v>
      </c>
      <c r="I43" t="str">
        <f>IF(H43="","",IF(OR('Form ve Puan Özeti'!$C$4="Öğretim Görevlisi",'Form ve Puan Özeti'!$E$2=""),H43,IF(AND(ISNUMBER(D43),D43&gt;='Form ve Puan Özeti'!$E$2,D43&lt;='Form ve Puan Özeti'!$F$2),H43,0)))</f>
        <v xml:space="preserve"> </v>
      </c>
      <c r="J43">
        <f>IF(H43="","",IF(OR('Form ve Puan Özeti'!$C$7="",NOT(ISNUMBER('Form ve Puan Özeti'!$C$7))),0,IF(AND(ISNUMBER(D43),D43&gt;='Form ve Puan Özeti'!$C$7-3,D43&lt;='Form ve Puan Özeti'!$C$7),H43,0)))</f>
        <v>0</v>
      </c>
    </row>
    <row r="44" spans="1:12" ht="18" customHeight="1" x14ac:dyDescent="0.3">
      <c r="A44" s="72">
        <v>2</v>
      </c>
      <c r="B44" s="66"/>
      <c r="C44" s="66"/>
      <c r="D44" s="66"/>
      <c r="E44" s="67"/>
      <c r="F44" s="68" t="str">
        <f t="shared" si="4"/>
        <v/>
      </c>
      <c r="G44" s="69"/>
      <c r="H44" s="70" t="str">
        <f t="shared" si="5"/>
        <v xml:space="preserve"> </v>
      </c>
      <c r="I44" t="str">
        <f>IF(H44="","",IF(OR('Form ve Puan Özeti'!$C$4="Öğretim Görevlisi",'Form ve Puan Özeti'!$E$2=""),H44,IF(AND(ISNUMBER(D44),D44&gt;='Form ve Puan Özeti'!$E$2,D44&lt;='Form ve Puan Özeti'!$F$2),H44,0)))</f>
        <v xml:space="preserve"> </v>
      </c>
      <c r="J44">
        <f>IF(H44="","",IF(OR('Form ve Puan Özeti'!$C$7="",NOT(ISNUMBER('Form ve Puan Özeti'!$C$7))),0,IF(AND(ISNUMBER(D44),D44&gt;='Form ve Puan Özeti'!$C$7-3,D44&lt;='Form ve Puan Özeti'!$C$7),H44,0)))</f>
        <v>0</v>
      </c>
    </row>
    <row r="45" spans="1:12" ht="18" customHeight="1" x14ac:dyDescent="0.3">
      <c r="A45" s="65">
        <v>3</v>
      </c>
      <c r="B45" s="66"/>
      <c r="C45" s="66"/>
      <c r="D45" s="66"/>
      <c r="E45" s="67"/>
      <c r="F45" s="68" t="str">
        <f t="shared" si="4"/>
        <v/>
      </c>
      <c r="G45" s="69"/>
      <c r="H45" s="70" t="str">
        <f t="shared" si="5"/>
        <v xml:space="preserve"> </v>
      </c>
      <c r="I45" t="str">
        <f>IF(H45="","",IF(OR('Form ve Puan Özeti'!$C$4="Öğretim Görevlisi",'Form ve Puan Özeti'!$E$2=""),H45,IF(AND(ISNUMBER(D45),D45&gt;='Form ve Puan Özeti'!$E$2,D45&lt;='Form ve Puan Özeti'!$F$2),H45,0)))</f>
        <v xml:space="preserve"> </v>
      </c>
      <c r="J45">
        <f>IF(H45="","",IF(OR('Form ve Puan Özeti'!$C$7="",NOT(ISNUMBER('Form ve Puan Özeti'!$C$7))),0,IF(AND(ISNUMBER(D45),D45&gt;='Form ve Puan Özeti'!$C$7-3,D45&lt;='Form ve Puan Özeti'!$C$7),H45,0)))</f>
        <v>0</v>
      </c>
    </row>
    <row r="46" spans="1:12" ht="18" customHeight="1" x14ac:dyDescent="0.3">
      <c r="A46" s="72">
        <v>4</v>
      </c>
      <c r="B46" s="66"/>
      <c r="C46" s="66"/>
      <c r="D46" s="66"/>
      <c r="E46" s="67"/>
      <c r="F46" s="68" t="str">
        <f t="shared" si="4"/>
        <v/>
      </c>
      <c r="G46" s="69"/>
      <c r="H46" s="70" t="str">
        <f t="shared" si="5"/>
        <v xml:space="preserve"> </v>
      </c>
      <c r="I46" t="str">
        <f>IF(H46="","",IF(OR('Form ve Puan Özeti'!$C$4="Öğretim Görevlisi",'Form ve Puan Özeti'!$E$2=""),H46,IF(AND(ISNUMBER(D46),D46&gt;='Form ve Puan Özeti'!$E$2,D46&lt;='Form ve Puan Özeti'!$F$2),H46,0)))</f>
        <v xml:space="preserve"> </v>
      </c>
      <c r="J46">
        <f>IF(H46="","",IF(OR('Form ve Puan Özeti'!$C$7="",NOT(ISNUMBER('Form ve Puan Özeti'!$C$7))),0,IF(AND(ISNUMBER(D46),D46&gt;='Form ve Puan Özeti'!$C$7-3,D46&lt;='Form ve Puan Özeti'!$C$7),H46,0)))</f>
        <v>0</v>
      </c>
    </row>
    <row r="47" spans="1:12" ht="18" customHeight="1" x14ac:dyDescent="0.3">
      <c r="A47" s="65">
        <v>5</v>
      </c>
      <c r="B47" s="66"/>
      <c r="C47" s="66"/>
      <c r="D47" s="66"/>
      <c r="E47" s="67"/>
      <c r="F47" s="68" t="str">
        <f t="shared" si="4"/>
        <v/>
      </c>
      <c r="G47" s="69"/>
      <c r="H47" s="70" t="str">
        <f t="shared" si="5"/>
        <v xml:space="preserve"> </v>
      </c>
      <c r="I47" t="str">
        <f>IF(H47="","",IF(OR('Form ve Puan Özeti'!$C$4="Öğretim Görevlisi",'Form ve Puan Özeti'!$E$2=""),H47,IF(AND(ISNUMBER(D47),D47&gt;='Form ve Puan Özeti'!$E$2,D47&lt;='Form ve Puan Özeti'!$F$2),H47,0)))</f>
        <v xml:space="preserve"> </v>
      </c>
      <c r="J47">
        <f>IF(H47="","",IF(OR('Form ve Puan Özeti'!$C$7="",NOT(ISNUMBER('Form ve Puan Özeti'!$C$7))),0,IF(AND(ISNUMBER(D47),D47&gt;='Form ve Puan Özeti'!$C$7-3,D47&lt;='Form ve Puan Özeti'!$C$7),H47,0)))</f>
        <v>0</v>
      </c>
    </row>
    <row r="48" spans="1:12" ht="18" customHeight="1" x14ac:dyDescent="0.3">
      <c r="A48" s="72">
        <v>6</v>
      </c>
      <c r="B48" s="66"/>
      <c r="C48" s="66"/>
      <c r="D48" s="66"/>
      <c r="E48" s="67"/>
      <c r="F48" s="68" t="str">
        <f t="shared" si="4"/>
        <v/>
      </c>
      <c r="G48" s="69"/>
      <c r="H48" s="70" t="str">
        <f t="shared" si="5"/>
        <v xml:space="preserve"> </v>
      </c>
      <c r="I48" t="str">
        <f>IF(H48="","",IF(OR('Form ve Puan Özeti'!$C$4="Öğretim Görevlisi",'Form ve Puan Özeti'!$E$2=""),H48,IF(AND(ISNUMBER(D48),D48&gt;='Form ve Puan Özeti'!$E$2,D48&lt;='Form ve Puan Özeti'!$F$2),H48,0)))</f>
        <v xml:space="preserve"> </v>
      </c>
      <c r="J48">
        <f>IF(H48="","",IF(OR('Form ve Puan Özeti'!$C$7="",NOT(ISNUMBER('Form ve Puan Özeti'!$C$7))),0,IF(AND(ISNUMBER(D48),D48&gt;='Form ve Puan Özeti'!$C$7-3,D48&lt;='Form ve Puan Özeti'!$C$7),H48,0)))</f>
        <v>0</v>
      </c>
    </row>
    <row r="49" spans="1:12" ht="18" customHeight="1" x14ac:dyDescent="0.3">
      <c r="A49" s="65">
        <v>7</v>
      </c>
      <c r="B49" s="66"/>
      <c r="C49" s="66"/>
      <c r="D49" s="66"/>
      <c r="E49" s="67"/>
      <c r="F49" s="68" t="str">
        <f t="shared" si="4"/>
        <v/>
      </c>
      <c r="G49" s="69"/>
      <c r="H49" s="70" t="str">
        <f t="shared" si="5"/>
        <v xml:space="preserve"> </v>
      </c>
      <c r="I49" t="str">
        <f>IF(H49="","",IF(OR('Form ve Puan Özeti'!$C$4="Öğretim Görevlisi",'Form ve Puan Özeti'!$E$2=""),H49,IF(AND(ISNUMBER(D49),D49&gt;='Form ve Puan Özeti'!$E$2,D49&lt;='Form ve Puan Özeti'!$F$2),H49,0)))</f>
        <v xml:space="preserve"> </v>
      </c>
      <c r="J49">
        <f>IF(H49="","",IF(OR('Form ve Puan Özeti'!$C$7="",NOT(ISNUMBER('Form ve Puan Özeti'!$C$7))),0,IF(AND(ISNUMBER(D49),D49&gt;='Form ve Puan Özeti'!$C$7-3,D49&lt;='Form ve Puan Özeti'!$C$7),H49,0)))</f>
        <v>0</v>
      </c>
    </row>
    <row r="50" spans="1:12" ht="18" customHeight="1" x14ac:dyDescent="0.3">
      <c r="A50" s="72">
        <v>8</v>
      </c>
      <c r="B50" s="66"/>
      <c r="C50" s="66"/>
      <c r="D50" s="66"/>
      <c r="E50" s="67"/>
      <c r="F50" s="68" t="str">
        <f t="shared" si="4"/>
        <v/>
      </c>
      <c r="G50" s="69"/>
      <c r="H50" s="70" t="str">
        <f t="shared" si="5"/>
        <v xml:space="preserve"> </v>
      </c>
      <c r="I50" t="str">
        <f>IF(H50="","",IF(OR('Form ve Puan Özeti'!$C$4="Öğretim Görevlisi",'Form ve Puan Özeti'!$E$2=""),H50,IF(AND(ISNUMBER(D50),D50&gt;='Form ve Puan Özeti'!$E$2,D50&lt;='Form ve Puan Özeti'!$F$2),H50,0)))</f>
        <v xml:space="preserve"> </v>
      </c>
      <c r="J50">
        <f>IF(H50="","",IF(OR('Form ve Puan Özeti'!$C$7="",NOT(ISNUMBER('Form ve Puan Özeti'!$C$7))),0,IF(AND(ISNUMBER(D50),D50&gt;='Form ve Puan Özeti'!$C$7-3,D50&lt;='Form ve Puan Özeti'!$C$7),H50,0)))</f>
        <v>0</v>
      </c>
    </row>
    <row r="51" spans="1:12" ht="18" customHeight="1" x14ac:dyDescent="0.3">
      <c r="A51" s="107" t="s">
        <v>83</v>
      </c>
      <c r="B51" s="107"/>
      <c r="C51" s="107"/>
      <c r="D51" s="107"/>
      <c r="E51" s="107"/>
      <c r="F51" s="107"/>
      <c r="G51" s="107"/>
      <c r="H51" s="73">
        <f>SUM(H43:H50)</f>
        <v>0</v>
      </c>
      <c r="K51">
        <f>SUM(I43:I50)</f>
        <v>0</v>
      </c>
      <c r="L51">
        <f>SUM(J43:J50)</f>
        <v>0</v>
      </c>
    </row>
    <row r="52" spans="1:12" ht="24" customHeight="1" x14ac:dyDescent="0.3">
      <c r="A52" s="74"/>
      <c r="H52" s="75"/>
    </row>
    <row r="53" spans="1:12" ht="21.75" customHeight="1" x14ac:dyDescent="0.3">
      <c r="A53" s="105" t="s">
        <v>93</v>
      </c>
      <c r="B53" s="105"/>
      <c r="C53" s="105"/>
      <c r="D53" s="105"/>
      <c r="E53" s="105"/>
      <c r="F53" s="105"/>
      <c r="G53" s="105"/>
      <c r="H53" s="105"/>
    </row>
    <row r="54" spans="1:12" ht="13.5" customHeight="1" x14ac:dyDescent="0.3">
      <c r="A54" s="106" t="s">
        <v>94</v>
      </c>
      <c r="B54" s="106"/>
      <c r="C54" s="106"/>
      <c r="D54" s="106"/>
      <c r="E54" s="106"/>
      <c r="F54" s="106"/>
      <c r="G54" s="106"/>
      <c r="H54" s="106"/>
    </row>
    <row r="55" spans="1:12" ht="18" customHeight="1" x14ac:dyDescent="0.3">
      <c r="A55" s="65">
        <v>1</v>
      </c>
      <c r="B55" s="66"/>
      <c r="C55" s="66"/>
      <c r="D55" s="66"/>
      <c r="E55" s="67"/>
      <c r="F55" s="68" t="str">
        <f t="shared" ref="F55:F60" si="6">IF(E55="Uluslararası Proje Yürütücüsü (Horizon vb.)",90,IF(E55="Uluslararası Projede Görev (Horizon vb.)",45,IF(E55="Ulusal Proje Yürütücüsü (TÜBİTAK vb.)",45,IF(E55="Ulusal Projede Görev (TÜBİTAK vb.)",22,""))))</f>
        <v/>
      </c>
      <c r="G55" s="77"/>
      <c r="H55" s="70" t="str">
        <f t="shared" ref="H55:H60" si="7">IF(F55="","",F55)</f>
        <v/>
      </c>
      <c r="I55" t="str">
        <f>IF(H55="","",IF(OR('Form ve Puan Özeti'!$C$4="Öğretim Görevlisi",'Form ve Puan Özeti'!$E$2=""),H55,IF(AND(ISNUMBER(D55),D55&gt;='Form ve Puan Özeti'!$E$2,D55&lt;='Form ve Puan Özeti'!$F$2),H55,0)))</f>
        <v/>
      </c>
      <c r="J55" t="str">
        <f>IF(H55="","",IF(OR('Form ve Puan Özeti'!$C$7="",NOT(ISNUMBER('Form ve Puan Özeti'!$C$7))),0,IF(AND(ISNUMBER(D55),D55&gt;='Form ve Puan Özeti'!$C$7-3,D55&lt;='Form ve Puan Özeti'!$C$7),H55,0)))</f>
        <v/>
      </c>
    </row>
    <row r="56" spans="1:12" ht="18" customHeight="1" x14ac:dyDescent="0.3">
      <c r="A56" s="72">
        <v>2</v>
      </c>
      <c r="B56" s="66"/>
      <c r="C56" s="66"/>
      <c r="D56" s="66"/>
      <c r="E56" s="67"/>
      <c r="F56" s="68" t="str">
        <f t="shared" si="6"/>
        <v/>
      </c>
      <c r="G56" s="77"/>
      <c r="H56" s="70" t="str">
        <f t="shared" si="7"/>
        <v/>
      </c>
      <c r="I56" t="str">
        <f>IF(H56="","",IF(OR('Form ve Puan Özeti'!$C$4="Öğretim Görevlisi",'Form ve Puan Özeti'!$E$2=""),H56,IF(AND(ISNUMBER(D56),D56&gt;='Form ve Puan Özeti'!$E$2,D56&lt;='Form ve Puan Özeti'!$F$2),H56,0)))</f>
        <v/>
      </c>
      <c r="J56" t="str">
        <f>IF(H56="","",IF(OR('Form ve Puan Özeti'!$C$7="",NOT(ISNUMBER('Form ve Puan Özeti'!$C$7))),0,IF(AND(ISNUMBER(D56),D56&gt;='Form ve Puan Özeti'!$C$7-3,D56&lt;='Form ve Puan Özeti'!$C$7),H56,0)))</f>
        <v/>
      </c>
    </row>
    <row r="57" spans="1:12" ht="18" customHeight="1" x14ac:dyDescent="0.3">
      <c r="A57" s="65">
        <v>3</v>
      </c>
      <c r="B57" s="66"/>
      <c r="C57" s="66"/>
      <c r="D57" s="66"/>
      <c r="E57" s="67"/>
      <c r="F57" s="68" t="str">
        <f t="shared" si="6"/>
        <v/>
      </c>
      <c r="G57" s="77"/>
      <c r="H57" s="70" t="str">
        <f t="shared" si="7"/>
        <v/>
      </c>
      <c r="I57" t="str">
        <f>IF(H57="","",IF(OR('Form ve Puan Özeti'!$C$4="Öğretim Görevlisi",'Form ve Puan Özeti'!$E$2=""),H57,IF(AND(ISNUMBER(D57),D57&gt;='Form ve Puan Özeti'!$E$2,D57&lt;='Form ve Puan Özeti'!$F$2),H57,0)))</f>
        <v/>
      </c>
      <c r="J57" t="str">
        <f>IF(H57="","",IF(OR('Form ve Puan Özeti'!$C$7="",NOT(ISNUMBER('Form ve Puan Özeti'!$C$7))),0,IF(AND(ISNUMBER(D57),D57&gt;='Form ve Puan Özeti'!$C$7-3,D57&lt;='Form ve Puan Özeti'!$C$7),H57,0)))</f>
        <v/>
      </c>
    </row>
    <row r="58" spans="1:12" ht="18" customHeight="1" x14ac:dyDescent="0.3">
      <c r="A58" s="72">
        <v>4</v>
      </c>
      <c r="B58" s="66"/>
      <c r="C58" s="66"/>
      <c r="D58" s="66"/>
      <c r="E58" s="67"/>
      <c r="F58" s="68" t="str">
        <f t="shared" si="6"/>
        <v/>
      </c>
      <c r="G58" s="77"/>
      <c r="H58" s="70" t="str">
        <f t="shared" si="7"/>
        <v/>
      </c>
      <c r="I58" t="str">
        <f>IF(H58="","",IF(OR('Form ve Puan Özeti'!$C$4="Öğretim Görevlisi",'Form ve Puan Özeti'!$E$2=""),H58,IF(AND(ISNUMBER(D58),D58&gt;='Form ve Puan Özeti'!$E$2,D58&lt;='Form ve Puan Özeti'!$F$2),H58,0)))</f>
        <v/>
      </c>
      <c r="J58" t="str">
        <f>IF(H58="","",IF(OR('Form ve Puan Özeti'!$C$7="",NOT(ISNUMBER('Form ve Puan Özeti'!$C$7))),0,IF(AND(ISNUMBER(D58),D58&gt;='Form ve Puan Özeti'!$C$7-3,D58&lt;='Form ve Puan Özeti'!$C$7),H58,0)))</f>
        <v/>
      </c>
    </row>
    <row r="59" spans="1:12" ht="18" customHeight="1" x14ac:dyDescent="0.3">
      <c r="A59" s="65">
        <v>5</v>
      </c>
      <c r="B59" s="66"/>
      <c r="C59" s="66"/>
      <c r="D59" s="66"/>
      <c r="E59" s="67"/>
      <c r="F59" s="68" t="str">
        <f t="shared" si="6"/>
        <v/>
      </c>
      <c r="G59" s="77"/>
      <c r="H59" s="70" t="str">
        <f t="shared" si="7"/>
        <v/>
      </c>
      <c r="I59" t="str">
        <f>IF(H59="","",IF(OR('Form ve Puan Özeti'!$C$4="Öğretim Görevlisi",'Form ve Puan Özeti'!$E$2=""),H59,IF(AND(ISNUMBER(D59),D59&gt;='Form ve Puan Özeti'!$E$2,D59&lt;='Form ve Puan Özeti'!$F$2),H59,0)))</f>
        <v/>
      </c>
      <c r="J59" t="str">
        <f>IF(H59="","",IF(OR('Form ve Puan Özeti'!$C$7="",NOT(ISNUMBER('Form ve Puan Özeti'!$C$7))),0,IF(AND(ISNUMBER(D59),D59&gt;='Form ve Puan Özeti'!$C$7-3,D59&lt;='Form ve Puan Özeti'!$C$7),H59,0)))</f>
        <v/>
      </c>
    </row>
    <row r="60" spans="1:12" ht="18" customHeight="1" x14ac:dyDescent="0.3">
      <c r="A60" s="72">
        <v>6</v>
      </c>
      <c r="B60" s="66"/>
      <c r="C60" s="66"/>
      <c r="D60" s="66"/>
      <c r="E60" s="67"/>
      <c r="F60" s="68" t="str">
        <f t="shared" si="6"/>
        <v/>
      </c>
      <c r="G60" s="77"/>
      <c r="H60" s="70" t="str">
        <f t="shared" si="7"/>
        <v/>
      </c>
      <c r="I60" t="str">
        <f>IF(H60="","",IF(OR('Form ve Puan Özeti'!$C$4="Öğretim Görevlisi",'Form ve Puan Özeti'!$E$2=""),H60,IF(AND(ISNUMBER(D60),D60&gt;='Form ve Puan Özeti'!$E$2,D60&lt;='Form ve Puan Özeti'!$F$2),H60,0)))</f>
        <v/>
      </c>
      <c r="J60" t="str">
        <f>IF(H60="","",IF(OR('Form ve Puan Özeti'!$C$7="",NOT(ISNUMBER('Form ve Puan Özeti'!$C$7))),0,IF(AND(ISNUMBER(D60),D60&gt;='Form ve Puan Özeti'!$C$7-3,D60&lt;='Form ve Puan Özeti'!$C$7),H60,0)))</f>
        <v/>
      </c>
    </row>
    <row r="61" spans="1:12" ht="18" customHeight="1" x14ac:dyDescent="0.3">
      <c r="A61" s="107" t="s">
        <v>95</v>
      </c>
      <c r="B61" s="107"/>
      <c r="C61" s="107"/>
      <c r="D61" s="107"/>
      <c r="E61" s="107"/>
      <c r="F61" s="107"/>
      <c r="G61" s="107"/>
      <c r="H61" s="73">
        <f>MIN(SUM(H55:H60),90)</f>
        <v>0</v>
      </c>
      <c r="K61">
        <f>MIN(SUM(I55:I60),90)</f>
        <v>0</v>
      </c>
      <c r="L61">
        <f>MIN(SUM(J55:J60),90)</f>
        <v>0</v>
      </c>
    </row>
    <row r="62" spans="1:12" ht="6" customHeight="1" x14ac:dyDescent="0.3">
      <c r="A62" s="74"/>
      <c r="H62" s="75"/>
    </row>
    <row r="63" spans="1:12" ht="21.75" customHeight="1" x14ac:dyDescent="0.3">
      <c r="A63" s="105" t="s">
        <v>96</v>
      </c>
      <c r="B63" s="105"/>
      <c r="C63" s="105"/>
      <c r="D63" s="105"/>
      <c r="E63" s="105"/>
      <c r="F63" s="105"/>
      <c r="G63" s="105"/>
      <c r="H63" s="105"/>
    </row>
    <row r="64" spans="1:12" ht="13.5" customHeight="1" x14ac:dyDescent="0.3">
      <c r="A64" s="106" t="s">
        <v>97</v>
      </c>
      <c r="B64" s="106"/>
      <c r="C64" s="106"/>
      <c r="D64" s="106"/>
      <c r="E64" s="106"/>
      <c r="F64" s="106"/>
      <c r="G64" s="106"/>
      <c r="H64" s="106"/>
    </row>
    <row r="65" spans="1:12" ht="18" customHeight="1" x14ac:dyDescent="0.3">
      <c r="A65" s="65">
        <v>1</v>
      </c>
      <c r="B65" s="66"/>
      <c r="C65" s="66"/>
      <c r="D65" s="66"/>
      <c r="E65" s="67"/>
      <c r="F65" s="68" t="str">
        <f>IF(E65="Scopus Dergi Editörü",40,IF(E65="Scopus Dergi Editör Yardımcısı",20,IF(E65="Scopus Dergi Alan Editörü",10,IF(E65="Scopus Yayın Kurulu Üyesi",5,IF(E65="TR Dizin Dergi Editörü",10,IF(E65="TR Dizin Editör Yardımcısı",5,""))))))</f>
        <v/>
      </c>
      <c r="G65" s="77"/>
      <c r="H65" s="70" t="str">
        <f>IF(F65="","",F65)</f>
        <v/>
      </c>
      <c r="I65" t="str">
        <f>IF(H65="","",IF(OR('Form ve Puan Özeti'!$C$4="Öğretim Görevlisi",'Form ve Puan Özeti'!$E$2=""),H65,IF(AND(ISNUMBER(D65),D65&gt;='Form ve Puan Özeti'!$E$2,D65&lt;='Form ve Puan Özeti'!$F$2),H65,0)))</f>
        <v/>
      </c>
      <c r="J65" t="str">
        <f>IF(H65="","",IF(OR('Form ve Puan Özeti'!$C$7="",NOT(ISNUMBER('Form ve Puan Özeti'!$C$7))),0,IF(AND(ISNUMBER(D65),D65&gt;='Form ve Puan Özeti'!$C$7-3,D65&lt;='Form ve Puan Özeti'!$C$7),H65,0)))</f>
        <v/>
      </c>
    </row>
    <row r="66" spans="1:12" ht="18" customHeight="1" x14ac:dyDescent="0.3">
      <c r="A66" s="72">
        <v>2</v>
      </c>
      <c r="B66" s="66"/>
      <c r="C66" s="66"/>
      <c r="D66" s="66"/>
      <c r="E66" s="67"/>
      <c r="F66" s="68" t="str">
        <f>IF(E66="Scopus Dergi Editörü",40,IF(E66="Scopus Dergi Editör Yardımcısı",20,IF(E66="Scopus Dergi Alan Editörü",10,IF(E66="Scopus Yayın Kurulu Üyesi",5,IF(E66="TR Dizin Dergi Editörü",10,IF(E66="TR Dizin Editör Yardımcısı",5,""))))))</f>
        <v/>
      </c>
      <c r="G66" s="77"/>
      <c r="H66" s="70" t="str">
        <f>IF(F66="","",F66)</f>
        <v/>
      </c>
      <c r="I66" t="str">
        <f>IF(H66="","",IF(OR('Form ve Puan Özeti'!$C$4="Öğretim Görevlisi",'Form ve Puan Özeti'!$E$2=""),H66,IF(AND(ISNUMBER(D66),D66&gt;='Form ve Puan Özeti'!$E$2,D66&lt;='Form ve Puan Özeti'!$F$2),H66,0)))</f>
        <v/>
      </c>
      <c r="J66" t="str">
        <f>IF(H66="","",IF(OR('Form ve Puan Özeti'!$C$7="",NOT(ISNUMBER('Form ve Puan Özeti'!$C$7))),0,IF(AND(ISNUMBER(D66),D66&gt;='Form ve Puan Özeti'!$C$7-3,D66&lt;='Form ve Puan Özeti'!$C$7),H66,0)))</f>
        <v/>
      </c>
    </row>
    <row r="67" spans="1:12" ht="18" customHeight="1" x14ac:dyDescent="0.3">
      <c r="A67" s="65">
        <v>3</v>
      </c>
      <c r="B67" s="66"/>
      <c r="C67" s="66"/>
      <c r="D67" s="66"/>
      <c r="E67" s="67"/>
      <c r="F67" s="68" t="str">
        <f>IF(E67="Scopus Dergi Editörü",40,IF(E67="Scopus Dergi Editör Yardımcısı",20,IF(E67="Scopus Dergi Alan Editörü",10,IF(E67="Scopus Yayın Kurulu Üyesi",5,IF(E67="TR Dizin Dergi Editörü",10,IF(E67="TR Dizin Editör Yardımcısı",5,""))))))</f>
        <v/>
      </c>
      <c r="G67" s="77"/>
      <c r="H67" s="70" t="str">
        <f>IF(F67="","",F67)</f>
        <v/>
      </c>
      <c r="I67" t="str">
        <f>IF(H67="","",IF(OR('Form ve Puan Özeti'!$C$4="Öğretim Görevlisi",'Form ve Puan Özeti'!$E$2=""),H67,IF(AND(ISNUMBER(D67),D67&gt;='Form ve Puan Özeti'!$E$2,D67&lt;='Form ve Puan Özeti'!$F$2),H67,0)))</f>
        <v/>
      </c>
      <c r="J67" t="str">
        <f>IF(H67="","",IF(OR('Form ve Puan Özeti'!$C$7="",NOT(ISNUMBER('Form ve Puan Özeti'!$C$7))),0,IF(AND(ISNUMBER(D67),D67&gt;='Form ve Puan Özeti'!$C$7-3,D67&lt;='Form ve Puan Özeti'!$C$7),H67,0)))</f>
        <v/>
      </c>
    </row>
    <row r="68" spans="1:12" ht="18" customHeight="1" x14ac:dyDescent="0.3">
      <c r="A68" s="72">
        <v>4</v>
      </c>
      <c r="B68" s="66"/>
      <c r="C68" s="66"/>
      <c r="D68" s="66"/>
      <c r="E68" s="67"/>
      <c r="F68" s="68" t="str">
        <f>IF(E68="Scopus Dergi Editörü",40,IF(E68="Scopus Dergi Editör Yardımcısı",20,IF(E68="Scopus Dergi Alan Editörü",10,IF(E68="Scopus Yayın Kurulu Üyesi",5,IF(E68="TR Dizin Dergi Editörü",10,IF(E68="TR Dizin Editör Yardımcısı",5,""))))))</f>
        <v/>
      </c>
      <c r="G68" s="77"/>
      <c r="H68" s="70" t="str">
        <f>IF(F68="","",F68)</f>
        <v/>
      </c>
      <c r="I68" t="str">
        <f>IF(H68="","",IF(OR('Form ve Puan Özeti'!$C$4="Öğretim Görevlisi",'Form ve Puan Özeti'!$E$2=""),H68,IF(AND(ISNUMBER(D68),D68&gt;='Form ve Puan Özeti'!$E$2,D68&lt;='Form ve Puan Özeti'!$F$2),H68,0)))</f>
        <v/>
      </c>
      <c r="J68" t="str">
        <f>IF(H68="","",IF(OR('Form ve Puan Özeti'!$C$7="",NOT(ISNUMBER('Form ve Puan Özeti'!$C$7))),0,IF(AND(ISNUMBER(D68),D68&gt;='Form ve Puan Özeti'!$C$7-3,D68&lt;='Form ve Puan Özeti'!$C$7),H68,0)))</f>
        <v/>
      </c>
    </row>
    <row r="69" spans="1:12" ht="18" customHeight="1" x14ac:dyDescent="0.3">
      <c r="A69" s="107" t="s">
        <v>83</v>
      </c>
      <c r="B69" s="107"/>
      <c r="C69" s="107"/>
      <c r="D69" s="107"/>
      <c r="E69" s="107"/>
      <c r="F69" s="107"/>
      <c r="G69" s="107"/>
      <c r="H69" s="73">
        <f>SUM(H65:H68)</f>
        <v>0</v>
      </c>
      <c r="K69">
        <f>SUM(I65:I68)</f>
        <v>0</v>
      </c>
      <c r="L69">
        <f>SUM(J65:J68)</f>
        <v>0</v>
      </c>
    </row>
    <row r="70" spans="1:12" ht="6" customHeight="1" x14ac:dyDescent="0.3">
      <c r="A70" s="74"/>
      <c r="H70" s="75"/>
    </row>
    <row r="71" spans="1:12" ht="21.75" customHeight="1" x14ac:dyDescent="0.3">
      <c r="A71" s="105" t="s">
        <v>98</v>
      </c>
      <c r="B71" s="105"/>
      <c r="C71" s="105"/>
      <c r="D71" s="105"/>
      <c r="E71" s="105"/>
      <c r="F71" s="105"/>
      <c r="G71" s="105"/>
      <c r="H71" s="105"/>
    </row>
    <row r="72" spans="1:12" ht="13.5" customHeight="1" x14ac:dyDescent="0.3">
      <c r="A72" s="106" t="s">
        <v>99</v>
      </c>
      <c r="B72" s="106"/>
      <c r="C72" s="106"/>
      <c r="D72" s="106"/>
      <c r="E72" s="106"/>
      <c r="F72" s="106"/>
      <c r="G72" s="106"/>
      <c r="H72" s="106"/>
    </row>
    <row r="73" spans="1:12" ht="18" customHeight="1" x14ac:dyDescent="0.3">
      <c r="A73" s="65">
        <v>1</v>
      </c>
      <c r="B73" s="66"/>
      <c r="C73" s="66"/>
      <c r="D73" s="66"/>
      <c r="E73" s="67"/>
      <c r="F73" s="68" t="str">
        <f>IF(E73="Uluslararası Tescilli Patent",50,IF(E73="Ulusal Tescilli Patent",30,IF(E73="Faydalı Model Tescili",15,IF(E73="Tasarım Tescili",15,""))))</f>
        <v/>
      </c>
      <c r="G73" s="77"/>
      <c r="H73" s="70" t="str">
        <f>IF(F73="","",F73)</f>
        <v/>
      </c>
      <c r="I73" t="str">
        <f>IF(H73="","",IF(OR('Form ve Puan Özeti'!$C$4="Öğretim Görevlisi",'Form ve Puan Özeti'!$E$2=""),H73,IF(AND(ISNUMBER(D73),D73&gt;='Form ve Puan Özeti'!$E$2,D73&lt;='Form ve Puan Özeti'!$F$2),H73,0)))</f>
        <v/>
      </c>
      <c r="J73" t="str">
        <f>IF(H73="","",IF(OR('Form ve Puan Özeti'!$C$7="",NOT(ISNUMBER('Form ve Puan Özeti'!$C$7))),0,IF(AND(ISNUMBER(D73),D73&gt;='Form ve Puan Özeti'!$C$7-3,D73&lt;='Form ve Puan Özeti'!$C$7),H73,0)))</f>
        <v/>
      </c>
    </row>
    <row r="74" spans="1:12" ht="18" customHeight="1" x14ac:dyDescent="0.3">
      <c r="A74" s="72">
        <v>2</v>
      </c>
      <c r="B74" s="66"/>
      <c r="C74" s="66"/>
      <c r="D74" s="66"/>
      <c r="E74" s="67"/>
      <c r="F74" s="68" t="str">
        <f>IF(E74="Uluslararası Tescilli Patent",50,IF(E74="Ulusal Tescilli Patent",30,IF(E74="Faydalı Model Tescili",15,IF(E74="Tasarım Tescili",15,""))))</f>
        <v/>
      </c>
      <c r="G74" s="77"/>
      <c r="H74" s="70" t="str">
        <f>IF(F74="","",F74)</f>
        <v/>
      </c>
      <c r="I74" t="str">
        <f>IF(H74="","",IF(OR('Form ve Puan Özeti'!$C$4="Öğretim Görevlisi",'Form ve Puan Özeti'!$E$2=""),H74,IF(AND(ISNUMBER(D74),D74&gt;='Form ve Puan Özeti'!$E$2,D74&lt;='Form ve Puan Özeti'!$F$2),H74,0)))</f>
        <v/>
      </c>
      <c r="J74" t="str">
        <f>IF(H74="","",IF(OR('Form ve Puan Özeti'!$C$7="",NOT(ISNUMBER('Form ve Puan Özeti'!$C$7))),0,IF(AND(ISNUMBER(D74),D74&gt;='Form ve Puan Özeti'!$C$7-3,D74&lt;='Form ve Puan Özeti'!$C$7),H74,0)))</f>
        <v/>
      </c>
    </row>
    <row r="75" spans="1:12" ht="18" customHeight="1" x14ac:dyDescent="0.3">
      <c r="A75" s="65">
        <v>3</v>
      </c>
      <c r="B75" s="66"/>
      <c r="C75" s="66"/>
      <c r="D75" s="66"/>
      <c r="E75" s="67"/>
      <c r="F75" s="68" t="str">
        <f>IF(E75="Uluslararası Tescilli Patent",50,IF(E75="Ulusal Tescilli Patent",30,IF(E75="Faydalı Model Tescili",15,IF(E75="Tasarım Tescili",15,""))))</f>
        <v/>
      </c>
      <c r="G75" s="77"/>
      <c r="H75" s="70" t="str">
        <f>IF(F75="","",F75)</f>
        <v/>
      </c>
      <c r="I75" t="str">
        <f>IF(H75="","",IF(OR('Form ve Puan Özeti'!$C$4="Öğretim Görevlisi",'Form ve Puan Özeti'!$E$2=""),H75,IF(AND(ISNUMBER(D75),D75&gt;='Form ve Puan Özeti'!$E$2,D75&lt;='Form ve Puan Özeti'!$F$2),H75,0)))</f>
        <v/>
      </c>
      <c r="J75" t="str">
        <f>IF(H75="","",IF(OR('Form ve Puan Özeti'!$C$7="",NOT(ISNUMBER('Form ve Puan Özeti'!$C$7))),0,IF(AND(ISNUMBER(D75),D75&gt;='Form ve Puan Özeti'!$C$7-3,D75&lt;='Form ve Puan Özeti'!$C$7),H75,0)))</f>
        <v/>
      </c>
    </row>
    <row r="76" spans="1:12" ht="18" customHeight="1" x14ac:dyDescent="0.3">
      <c r="A76" s="72">
        <v>4</v>
      </c>
      <c r="B76" s="66"/>
      <c r="C76" s="66"/>
      <c r="D76" s="66"/>
      <c r="E76" s="67"/>
      <c r="F76" s="68" t="str">
        <f>IF(E76="Uluslararası Tescilli Patent",50,IF(E76="Ulusal Tescilli Patent",30,IF(E76="Faydalı Model Tescili",15,IF(E76="Tasarım Tescili",15,""))))</f>
        <v/>
      </c>
      <c r="G76" s="77"/>
      <c r="H76" s="70" t="str">
        <f>IF(F76="","",F76)</f>
        <v/>
      </c>
      <c r="I76" t="str">
        <f>IF(H76="","",IF(OR('Form ve Puan Özeti'!$C$4="Öğretim Görevlisi",'Form ve Puan Özeti'!$E$2=""),H76,IF(AND(ISNUMBER(D76),D76&gt;='Form ve Puan Özeti'!$E$2,D76&lt;='Form ve Puan Özeti'!$F$2),H76,0)))</f>
        <v/>
      </c>
      <c r="J76" t="str">
        <f>IF(H76="","",IF(OR('Form ve Puan Özeti'!$C$7="",NOT(ISNUMBER('Form ve Puan Özeti'!$C$7))),0,IF(AND(ISNUMBER(D76),D76&gt;='Form ve Puan Özeti'!$C$7-3,D76&lt;='Form ve Puan Özeti'!$C$7),H76,0)))</f>
        <v/>
      </c>
    </row>
    <row r="77" spans="1:12" ht="18" customHeight="1" x14ac:dyDescent="0.3">
      <c r="A77" s="107" t="s">
        <v>83</v>
      </c>
      <c r="B77" s="107"/>
      <c r="C77" s="107"/>
      <c r="D77" s="107"/>
      <c r="E77" s="107"/>
      <c r="F77" s="107"/>
      <c r="G77" s="107"/>
      <c r="H77" s="73">
        <f>SUM(H73:H76)</f>
        <v>0</v>
      </c>
      <c r="K77">
        <f>SUM(I73:I76)</f>
        <v>0</v>
      </c>
      <c r="L77">
        <f>SUM(J73:J76)</f>
        <v>0</v>
      </c>
    </row>
    <row r="78" spans="1:12" ht="6" customHeight="1" x14ac:dyDescent="0.3">
      <c r="A78" s="74"/>
      <c r="H78" s="75"/>
    </row>
    <row r="79" spans="1:12" ht="21.75" customHeight="1" x14ac:dyDescent="0.3">
      <c r="A79" s="105" t="s">
        <v>100</v>
      </c>
      <c r="B79" s="105"/>
      <c r="C79" s="105"/>
      <c r="D79" s="105"/>
      <c r="E79" s="105"/>
      <c r="F79" s="105"/>
      <c r="G79" s="105"/>
      <c r="H79" s="105"/>
    </row>
    <row r="80" spans="1:12" ht="13.5" customHeight="1" x14ac:dyDescent="0.3">
      <c r="A80" s="106" t="s">
        <v>101</v>
      </c>
      <c r="B80" s="106"/>
      <c r="C80" s="106"/>
      <c r="D80" s="106"/>
      <c r="E80" s="106"/>
      <c r="F80" s="106"/>
      <c r="G80" s="106"/>
      <c r="H80" s="106"/>
    </row>
    <row r="81" spans="1:12" ht="18" customHeight="1" x14ac:dyDescent="0.3">
      <c r="A81" s="65">
        <v>1</v>
      </c>
      <c r="B81" s="66"/>
      <c r="C81" s="66"/>
      <c r="D81" s="66"/>
      <c r="E81" s="67"/>
      <c r="F81" s="68">
        <f>IF(E81="",0,IF(OR(E81="YÖK Yılın Doktora Tezi Ödülü",E81="YÖK Üstün Başarı Ödülü",E81="TÜBİTAK Bilim Ödülü",E81="TÜBİTAK Teşvik Ödülü (UBYT Ödülü hariç)",E81="TÜBA GEBİP Ödülü",E81="TÜBA TESEP Ödülü"),50,0))</f>
        <v>0</v>
      </c>
      <c r="G81" s="77"/>
      <c r="H81" s="70">
        <f>F81</f>
        <v>0</v>
      </c>
      <c r="I81" s="71">
        <f>IF(H81="","",IF(OR('Form ve Puan Özeti'!$C$4="Öğretim Görevlisi",'Form ve Puan Özeti'!$E$2=""),H81,IF(AND(ISNUMBER(D81),D81&gt;='Form ve Puan Özeti'!$E$2,D81&lt;='Form ve Puan Özeti'!$F$2),H81,0)))</f>
        <v>0</v>
      </c>
      <c r="J81">
        <f>IF(H81="","",IF(OR('Form ve Puan Özeti'!$C$7="",NOT(ISNUMBER('Form ve Puan Özeti'!$C$7))),0,IF(AND(ISNUMBER(D81),D81&gt;='Form ve Puan Özeti'!$C$7-3,D81&lt;='Form ve Puan Özeti'!$C$7),H81,0)))</f>
        <v>0</v>
      </c>
    </row>
    <row r="82" spans="1:12" ht="18" customHeight="1" x14ac:dyDescent="0.3">
      <c r="A82" s="72">
        <v>2</v>
      </c>
      <c r="B82" s="66"/>
      <c r="C82" s="66"/>
      <c r="D82" s="66"/>
      <c r="E82" s="67"/>
      <c r="F82" s="68">
        <f>IF(E82="",0,IF(OR(E82="YÖK Yılın Doktora Tezi Ödülü",E82="YÖK Üstün Başarı Ödülü",E82="TÜBİTAK Bilim Ödülü",E82="TÜBİTAK Teşvik Ödülü (UBYT Ödülü hariç)",E82="TÜBA GEBİP Ödülü",E82="TÜBA TESEP Ödülü"),50,0))</f>
        <v>0</v>
      </c>
      <c r="G82" s="77"/>
      <c r="H82" s="70">
        <f>F82</f>
        <v>0</v>
      </c>
      <c r="I82" s="71">
        <f>IF(H82="","",IF(OR('Form ve Puan Özeti'!$C$4="Öğretim Görevlisi",'Form ve Puan Özeti'!$E$2=""),H82,IF(AND(ISNUMBER(D82),D82&gt;='Form ve Puan Özeti'!$E$2,D82&lt;='Form ve Puan Özeti'!$F$2),H82,0)))</f>
        <v>0</v>
      </c>
      <c r="J82">
        <f>IF(H82="","",IF(OR('Form ve Puan Özeti'!$C$7="",NOT(ISNUMBER('Form ve Puan Özeti'!$C$7))),0,IF(AND(ISNUMBER(D82),D82&gt;='Form ve Puan Özeti'!$C$7-3,D82&lt;='Form ve Puan Özeti'!$C$7),H82,0)))</f>
        <v>0</v>
      </c>
    </row>
    <row r="83" spans="1:12" ht="18" customHeight="1" x14ac:dyDescent="0.3">
      <c r="A83" s="65">
        <v>3</v>
      </c>
      <c r="B83" s="66"/>
      <c r="C83" s="66"/>
      <c r="D83" s="66"/>
      <c r="E83" s="67"/>
      <c r="F83" s="68">
        <f>IF(E83="",0,IF(OR(E83="YÖK Yılın Doktora Tezi Ödülü",E83="YÖK Üstün Başarı Ödülü",E83="TÜBİTAK Bilim Ödülü",E83="TÜBİTAK Teşvik Ödülü (UBYT Ödülü hariç)",E83="TÜBA GEBİP Ödülü",E83="TÜBA TESEP Ödülü"),50,0))</f>
        <v>0</v>
      </c>
      <c r="G83" s="77"/>
      <c r="H83" s="70">
        <f>F83</f>
        <v>0</v>
      </c>
      <c r="I83" s="71">
        <f>IF(H83="","",IF(OR('Form ve Puan Özeti'!$C$4="Öğretim Görevlisi",'Form ve Puan Özeti'!$E$2=""),H83,IF(AND(ISNUMBER(D83),D83&gt;='Form ve Puan Özeti'!$E$2,D83&lt;='Form ve Puan Özeti'!$F$2),H83,0)))</f>
        <v>0</v>
      </c>
      <c r="J83">
        <f>IF(H83="","",IF(OR('Form ve Puan Özeti'!$C$7="",NOT(ISNUMBER('Form ve Puan Özeti'!$C$7))),0,IF(AND(ISNUMBER(D83),D83&gt;='Form ve Puan Özeti'!$C$7-3,D83&lt;='Form ve Puan Özeti'!$C$7),H83,0)))</f>
        <v>0</v>
      </c>
    </row>
    <row r="84" spans="1:12" ht="18" customHeight="1" x14ac:dyDescent="0.3">
      <c r="A84" s="72">
        <v>4</v>
      </c>
      <c r="B84" s="66"/>
      <c r="C84" s="66"/>
      <c r="D84" s="66"/>
      <c r="E84" s="67"/>
      <c r="F84" s="68">
        <f>IF(E84="",0,IF(OR(E84="YÖK Yılın Doktora Tezi Ödülü",E84="YÖK Üstün Başarı Ödülü",E84="TÜBİTAK Bilim Ödülü",E84="TÜBİTAK Teşvik Ödülü (UBYT Ödülü hariç)",E84="TÜBA GEBİP Ödülü",E84="TÜBA TESEP Ödülü"),50,0))</f>
        <v>0</v>
      </c>
      <c r="G84" s="77"/>
      <c r="H84" s="70">
        <f>F84</f>
        <v>0</v>
      </c>
      <c r="I84" s="71">
        <f>IF(H84="","",IF(OR('Form ve Puan Özeti'!$C$4="Öğretim Görevlisi",'Form ve Puan Özeti'!$E$2=""),H84,IF(AND(ISNUMBER(D84),D84&gt;='Form ve Puan Özeti'!$E$2,D84&lt;='Form ve Puan Özeti'!$F$2),H84,0)))</f>
        <v>0</v>
      </c>
      <c r="J84">
        <f>IF(H84="","",IF(OR('Form ve Puan Özeti'!$C$7="",NOT(ISNUMBER('Form ve Puan Özeti'!$C$7))),0,IF(AND(ISNUMBER(D84),D84&gt;='Form ve Puan Özeti'!$C$7-3,D84&lt;='Form ve Puan Özeti'!$C$7),H84,0)))</f>
        <v>0</v>
      </c>
    </row>
    <row r="85" spans="1:12" ht="18" customHeight="1" x14ac:dyDescent="0.3">
      <c r="A85" s="107" t="s">
        <v>83</v>
      </c>
      <c r="B85" s="107"/>
      <c r="C85" s="107"/>
      <c r="D85" s="107"/>
      <c r="E85" s="107"/>
      <c r="F85" s="107"/>
      <c r="G85" s="107"/>
      <c r="H85" s="73">
        <f>SUM(H81:H84)</f>
        <v>0</v>
      </c>
      <c r="K85">
        <f>SUM(I81:I84)</f>
        <v>0</v>
      </c>
      <c r="L85">
        <f>SUM(J81:J84)</f>
        <v>0</v>
      </c>
    </row>
    <row r="86" spans="1:12" ht="6" customHeight="1" x14ac:dyDescent="0.3">
      <c r="A86" s="74"/>
      <c r="H86" s="75"/>
    </row>
    <row r="87" spans="1:12" ht="24" customHeight="1" x14ac:dyDescent="0.3">
      <c r="A87" s="111" t="s">
        <v>102</v>
      </c>
      <c r="B87" s="111"/>
      <c r="C87" s="111"/>
      <c r="D87" s="111"/>
      <c r="E87" s="111"/>
      <c r="F87" s="111"/>
      <c r="G87" s="111"/>
      <c r="H87" s="78">
        <f>SUM(H20,H25,H39,H51,H61,H69,H77,H85)</f>
        <v>0</v>
      </c>
      <c r="K87">
        <f>SUM(K20,K25,K39,K51,K61,K69,K77,K85)</f>
        <v>0</v>
      </c>
      <c r="L87">
        <f>SUM(L20,L25,L39,L51,L61,L69,L77,L85)</f>
        <v>0</v>
      </c>
    </row>
    <row r="88" spans="1:12" ht="9.75" customHeight="1" x14ac:dyDescent="0.3">
      <c r="A88" s="74"/>
      <c r="H88" s="75"/>
    </row>
    <row r="89" spans="1:12" ht="21.75" customHeight="1" x14ac:dyDescent="0.3">
      <c r="A89" s="112" t="s">
        <v>103</v>
      </c>
      <c r="B89" s="112"/>
      <c r="C89" s="112"/>
      <c r="D89" s="112"/>
      <c r="E89" s="112"/>
      <c r="F89" s="112"/>
      <c r="G89" s="112"/>
      <c r="H89" s="112"/>
    </row>
    <row r="90" spans="1:12" ht="18" customHeight="1" x14ac:dyDescent="0.3">
      <c r="A90" s="79">
        <v>1</v>
      </c>
      <c r="B90" s="113" t="s">
        <v>104</v>
      </c>
      <c r="C90" s="113"/>
      <c r="D90" s="113"/>
      <c r="E90" s="80" t="s">
        <v>105</v>
      </c>
      <c r="F90" s="81"/>
      <c r="G90" s="82">
        <v>8</v>
      </c>
      <c r="H90" s="70" t="str">
        <f t="shared" ref="H90:H100" si="8">IF(F90="","",F90*G90)</f>
        <v/>
      </c>
      <c r="I90" s="71" t="str">
        <f t="shared" ref="I90:I100" si="9">IF(H90="","",H90)</f>
        <v/>
      </c>
      <c r="J90" t="str">
        <f>IF(H90="","",IF(OR('Form ve Puan Özeti'!$C$7="",NOT(ISNUMBER('Form ve Puan Özeti'!$C$7))),0,IF(AND(ISNUMBER(D90),D90&gt;='Form ve Puan Özeti'!$C$7-3,D90&lt;='Form ve Puan Özeti'!$C$7),H90,0)))</f>
        <v/>
      </c>
    </row>
    <row r="91" spans="1:12" ht="18" customHeight="1" x14ac:dyDescent="0.3">
      <c r="A91" s="83">
        <v>2</v>
      </c>
      <c r="B91" s="114" t="s">
        <v>106</v>
      </c>
      <c r="C91" s="114"/>
      <c r="D91" s="114"/>
      <c r="E91" s="80" t="s">
        <v>105</v>
      </c>
      <c r="F91" s="81"/>
      <c r="G91" s="82">
        <v>4</v>
      </c>
      <c r="H91" s="70" t="str">
        <f t="shared" si="8"/>
        <v/>
      </c>
      <c r="I91" s="71" t="str">
        <f t="shared" si="9"/>
        <v/>
      </c>
      <c r="J91" t="str">
        <f>IF(H91="","",IF(OR('Form ve Puan Özeti'!$C$7="",NOT(ISNUMBER('Form ve Puan Özeti'!$C$7))),0,IF(AND(ISNUMBER(D91),D91&gt;='Form ve Puan Özeti'!$C$7-3,D91&lt;='Form ve Puan Özeti'!$C$7),H91,0)))</f>
        <v/>
      </c>
    </row>
    <row r="92" spans="1:12" ht="18" customHeight="1" x14ac:dyDescent="0.3">
      <c r="A92" s="79">
        <v>3</v>
      </c>
      <c r="B92" s="115" t="s">
        <v>107</v>
      </c>
      <c r="C92" s="115"/>
      <c r="D92" s="115"/>
      <c r="E92" s="80" t="s">
        <v>105</v>
      </c>
      <c r="F92" s="81"/>
      <c r="G92" s="82">
        <v>3</v>
      </c>
      <c r="H92" s="70" t="str">
        <f t="shared" si="8"/>
        <v/>
      </c>
      <c r="I92" t="str">
        <f t="shared" si="9"/>
        <v/>
      </c>
      <c r="J92" t="str">
        <f>IF(H92="","",IF(OR('Form ve Puan Özeti'!$C$7="",NOT(ISNUMBER('Form ve Puan Özeti'!$C$7))),0,IF(AND(ISNUMBER(D92),D92&gt;='Form ve Puan Özeti'!$C$7-3,D92&lt;='Form ve Puan Özeti'!$C$7),H92,0)))</f>
        <v/>
      </c>
    </row>
    <row r="93" spans="1:12" ht="18" customHeight="1" x14ac:dyDescent="0.3">
      <c r="A93" s="83">
        <v>4</v>
      </c>
      <c r="B93" s="116" t="s">
        <v>108</v>
      </c>
      <c r="C93" s="116"/>
      <c r="D93" s="116"/>
      <c r="E93" s="80" t="s">
        <v>105</v>
      </c>
      <c r="F93" s="81"/>
      <c r="G93" s="82">
        <v>1.5</v>
      </c>
      <c r="H93" s="70" t="str">
        <f t="shared" si="8"/>
        <v/>
      </c>
      <c r="I93" t="str">
        <f t="shared" si="9"/>
        <v/>
      </c>
      <c r="J93" t="str">
        <f>IF(H93="","",IF(OR('Form ve Puan Özeti'!$C$7="",NOT(ISNUMBER('Form ve Puan Özeti'!$C$7))),0,IF(AND(ISNUMBER(D93),D93&gt;='Form ve Puan Özeti'!$C$7-3,D93&lt;='Form ve Puan Özeti'!$C$7),H93,0)))</f>
        <v/>
      </c>
    </row>
    <row r="94" spans="1:12" ht="18" customHeight="1" x14ac:dyDescent="0.3">
      <c r="A94" s="79">
        <v>5</v>
      </c>
      <c r="B94" s="117" t="s">
        <v>109</v>
      </c>
      <c r="C94" s="117"/>
      <c r="D94" s="117"/>
      <c r="E94" s="80" t="s">
        <v>105</v>
      </c>
      <c r="F94" s="81"/>
      <c r="G94" s="82">
        <v>1</v>
      </c>
      <c r="H94" s="70" t="str">
        <f t="shared" si="8"/>
        <v/>
      </c>
      <c r="I94" t="str">
        <f t="shared" si="9"/>
        <v/>
      </c>
      <c r="J94" t="str">
        <f>IF(H94="","",IF(OR('Form ve Puan Özeti'!$C$7="",NOT(ISNUMBER('Form ve Puan Özeti'!$C$7))),0,IF(AND(ISNUMBER(D94),D94&gt;='Form ve Puan Özeti'!$C$7-3,D94&lt;='Form ve Puan Özeti'!$C$7),H94,0)))</f>
        <v/>
      </c>
    </row>
    <row r="95" spans="1:12" ht="18" customHeight="1" x14ac:dyDescent="0.3">
      <c r="A95" s="83">
        <v>6</v>
      </c>
      <c r="B95" s="114" t="s">
        <v>110</v>
      </c>
      <c r="C95" s="114"/>
      <c r="D95" s="114"/>
      <c r="E95" s="80" t="s">
        <v>105</v>
      </c>
      <c r="F95" s="81"/>
      <c r="G95" s="82">
        <v>1</v>
      </c>
      <c r="H95" s="70" t="str">
        <f t="shared" si="8"/>
        <v/>
      </c>
      <c r="I95" t="str">
        <f t="shared" si="9"/>
        <v/>
      </c>
      <c r="J95" t="str">
        <f>IF(H95="","",IF(OR('Form ve Puan Özeti'!$C$7="",NOT(ISNUMBER('Form ve Puan Özeti'!$C$7))),0,IF(AND(ISNUMBER(D95),D95&gt;='Form ve Puan Özeti'!$C$7-3,D95&lt;='Form ve Puan Özeti'!$C$7),H95,0)))</f>
        <v/>
      </c>
    </row>
    <row r="96" spans="1:12" ht="18" customHeight="1" x14ac:dyDescent="0.3">
      <c r="A96" s="79">
        <v>7</v>
      </c>
      <c r="B96" s="115" t="s">
        <v>111</v>
      </c>
      <c r="C96" s="115"/>
      <c r="D96" s="115"/>
      <c r="E96" s="80" t="s">
        <v>105</v>
      </c>
      <c r="F96" s="81"/>
      <c r="G96" s="82">
        <v>2</v>
      </c>
      <c r="H96" s="70" t="str">
        <f t="shared" si="8"/>
        <v/>
      </c>
      <c r="I96" t="str">
        <f t="shared" si="9"/>
        <v/>
      </c>
      <c r="J96" t="str">
        <f>IF(H96="","",IF(OR('Form ve Puan Özeti'!$C$7="",NOT(ISNUMBER('Form ve Puan Özeti'!$C$7))),0,IF(AND(ISNUMBER(D96),D96&gt;='Form ve Puan Özeti'!$C$7-3,D96&lt;='Form ve Puan Özeti'!$C$7),H96,0)))</f>
        <v/>
      </c>
    </row>
    <row r="97" spans="1:12" ht="18" customHeight="1" x14ac:dyDescent="0.3">
      <c r="A97" s="83">
        <v>8</v>
      </c>
      <c r="B97" s="114" t="s">
        <v>112</v>
      </c>
      <c r="C97" s="114"/>
      <c r="D97" s="114"/>
      <c r="E97" s="80" t="s">
        <v>105</v>
      </c>
      <c r="F97" s="81"/>
      <c r="G97" s="82">
        <v>3</v>
      </c>
      <c r="H97" s="70" t="str">
        <f t="shared" si="8"/>
        <v/>
      </c>
      <c r="I97" t="str">
        <f t="shared" si="9"/>
        <v/>
      </c>
      <c r="J97" t="str">
        <f>IF(H97="","",IF(OR('Form ve Puan Özeti'!$C$7="",NOT(ISNUMBER('Form ve Puan Özeti'!$C$7))),0,IF(AND(ISNUMBER(D97),D97&gt;='Form ve Puan Özeti'!$C$7-3,D97&lt;='Form ve Puan Özeti'!$C$7),H97,0)))</f>
        <v/>
      </c>
    </row>
    <row r="98" spans="1:12" ht="18" customHeight="1" x14ac:dyDescent="0.3">
      <c r="A98" s="79">
        <v>9</v>
      </c>
      <c r="B98" s="115" t="s">
        <v>113</v>
      </c>
      <c r="C98" s="115"/>
      <c r="D98" s="115"/>
      <c r="E98" s="80" t="s">
        <v>105</v>
      </c>
      <c r="F98" s="81"/>
      <c r="G98" s="82">
        <v>4</v>
      </c>
      <c r="H98" s="70" t="str">
        <f t="shared" si="8"/>
        <v/>
      </c>
      <c r="I98" t="str">
        <f t="shared" si="9"/>
        <v/>
      </c>
      <c r="J98" t="str">
        <f>IF(H98="","",IF(OR('Form ve Puan Özeti'!$C$7="",NOT(ISNUMBER('Form ve Puan Özeti'!$C$7))),0,IF(AND(ISNUMBER(D98),D98&gt;='Form ve Puan Özeti'!$C$7-3,D98&lt;='Form ve Puan Özeti'!$C$7),H98,0)))</f>
        <v/>
      </c>
    </row>
    <row r="99" spans="1:12" ht="18" customHeight="1" x14ac:dyDescent="0.3">
      <c r="A99" s="83">
        <v>10</v>
      </c>
      <c r="B99" s="114" t="s">
        <v>114</v>
      </c>
      <c r="C99" s="114"/>
      <c r="D99" s="114"/>
      <c r="E99" s="80" t="s">
        <v>105</v>
      </c>
      <c r="F99" s="81"/>
      <c r="G99" s="82">
        <v>1</v>
      </c>
      <c r="H99" s="70" t="str">
        <f t="shared" si="8"/>
        <v/>
      </c>
      <c r="I99" t="str">
        <f t="shared" si="9"/>
        <v/>
      </c>
      <c r="J99" t="str">
        <f>IF(H99="","",IF(OR('Form ve Puan Özeti'!$C$7="",NOT(ISNUMBER('Form ve Puan Özeti'!$C$7))),0,IF(AND(ISNUMBER(D99),D99&gt;='Form ve Puan Özeti'!$C$7-3,D99&lt;='Form ve Puan Özeti'!$C$7),H99,0)))</f>
        <v/>
      </c>
    </row>
    <row r="100" spans="1:12" ht="18" customHeight="1" x14ac:dyDescent="0.3">
      <c r="A100" s="79">
        <v>11</v>
      </c>
      <c r="B100" s="118" t="s">
        <v>115</v>
      </c>
      <c r="C100" s="118"/>
      <c r="D100" s="118"/>
      <c r="E100" s="80" t="s">
        <v>105</v>
      </c>
      <c r="F100" s="81"/>
      <c r="G100" s="82">
        <v>0.5</v>
      </c>
      <c r="H100" s="70" t="str">
        <f t="shared" si="8"/>
        <v/>
      </c>
      <c r="I100" t="str">
        <f t="shared" si="9"/>
        <v/>
      </c>
      <c r="J100" t="str">
        <f>IF(H100="","",IF(OR('Form ve Puan Özeti'!$C$7="",NOT(ISNUMBER('Form ve Puan Özeti'!$C$7))),0,IF(AND(ISNUMBER(D100),D100&gt;='Form ve Puan Özeti'!$C$7-3,D100&lt;='Form ve Puan Özeti'!$C$7),H100,0)))</f>
        <v/>
      </c>
    </row>
    <row r="101" spans="1:12" ht="18" customHeight="1" x14ac:dyDescent="0.3">
      <c r="A101" s="110" t="s">
        <v>116</v>
      </c>
      <c r="B101" s="110"/>
      <c r="C101" s="110"/>
      <c r="D101" s="110"/>
      <c r="E101" s="110"/>
      <c r="F101" s="110"/>
      <c r="G101" s="110"/>
      <c r="H101" s="76">
        <f>MIN(SUM(H90:H100),30)</f>
        <v>0</v>
      </c>
      <c r="K101">
        <f>MIN(SUM(I90:I100),30)</f>
        <v>0</v>
      </c>
      <c r="L101">
        <f>MIN(SUM(J90:J100),30)</f>
        <v>0</v>
      </c>
    </row>
    <row r="102" spans="1:12" ht="9.75" customHeight="1" x14ac:dyDescent="0.3">
      <c r="A102" s="74"/>
      <c r="H102" s="75"/>
    </row>
    <row r="103" spans="1:12" ht="27.75" customHeight="1" x14ac:dyDescent="0.3">
      <c r="A103" s="119" t="s">
        <v>117</v>
      </c>
      <c r="B103" s="119"/>
      <c r="C103" s="119"/>
      <c r="D103" s="119"/>
      <c r="E103" s="119"/>
      <c r="F103" s="119"/>
      <c r="G103" s="119"/>
      <c r="H103" s="84">
        <f>H87+H101</f>
        <v>0</v>
      </c>
      <c r="K103">
        <f>K87+K101</f>
        <v>0</v>
      </c>
      <c r="L103">
        <f>L87+L101</f>
        <v>0</v>
      </c>
    </row>
    <row r="104" spans="1:12" ht="13.5" customHeight="1" x14ac:dyDescent="0.3">
      <c r="A104" s="120" t="s">
        <v>118</v>
      </c>
      <c r="B104" s="120"/>
      <c r="C104" s="120"/>
      <c r="D104" s="120"/>
      <c r="E104" s="120"/>
      <c r="F104" s="120"/>
      <c r="G104" s="120"/>
      <c r="H104" s="120"/>
    </row>
  </sheetData>
  <mergeCells count="44">
    <mergeCell ref="B100:D100"/>
    <mergeCell ref="A101:G101"/>
    <mergeCell ref="A103:G103"/>
    <mergeCell ref="A104:H104"/>
    <mergeCell ref="B95:D95"/>
    <mergeCell ref="B96:D96"/>
    <mergeCell ref="B97:D97"/>
    <mergeCell ref="B98:D98"/>
    <mergeCell ref="B99:D99"/>
    <mergeCell ref="B90:D90"/>
    <mergeCell ref="B91:D91"/>
    <mergeCell ref="B92:D92"/>
    <mergeCell ref="B93:D93"/>
    <mergeCell ref="B94:D94"/>
    <mergeCell ref="A79:H79"/>
    <mergeCell ref="A80:H80"/>
    <mergeCell ref="A85:G85"/>
    <mergeCell ref="A87:G87"/>
    <mergeCell ref="A89:H89"/>
    <mergeCell ref="A64:H64"/>
    <mergeCell ref="A69:G69"/>
    <mergeCell ref="A71:H71"/>
    <mergeCell ref="A72:H72"/>
    <mergeCell ref="A77:G77"/>
    <mergeCell ref="A51:G51"/>
    <mergeCell ref="A53:H53"/>
    <mergeCell ref="A54:H54"/>
    <mergeCell ref="A61:G61"/>
    <mergeCell ref="A63:H63"/>
    <mergeCell ref="A27:H27"/>
    <mergeCell ref="A28:H28"/>
    <mergeCell ref="A39:G39"/>
    <mergeCell ref="A41:H41"/>
    <mergeCell ref="A42:H42"/>
    <mergeCell ref="A23:B23"/>
    <mergeCell ref="C23:D23"/>
    <mergeCell ref="A24:B24"/>
    <mergeCell ref="C24:D24"/>
    <mergeCell ref="A25:G25"/>
    <mergeCell ref="A1:H1"/>
    <mergeCell ref="A3:H3"/>
    <mergeCell ref="A4:H4"/>
    <mergeCell ref="A20:G20"/>
    <mergeCell ref="A22:H22"/>
  </mergeCells>
  <dataValidations count="8">
    <dataValidation type="whole" allowBlank="1" sqref="D5:D19 D29:D38 D43:D50 D55:D60 D65:D68 D73:D76 D81:D84" xr:uid="{00000000-0002-0000-0200-000000000000}">
      <formula1>1900</formula1>
      <formula2>2100</formula2>
    </dataValidation>
    <dataValidation type="list" allowBlank="1" showErrorMessage="1" errorTitle="Geçersiz Seçim" error="Lütfen listeden bir kategori seçiniz." sqref="E5:E19" xr:uid="{00000000-0002-0000-0200-000001000000}">
      <formula1>"Q1 - En Üst %10 (Scopus),Q1 - Diğer (Scopus),Q2 (Scopus),Q3 (Scopus),Q4 (Scopus),Editöre Mektup/Teknik Not/Vaka (Scopus/WoS),WoS Makale (Scopus dışı),TR Dizin Makale,Diğer Hakemli (≥2 veri tabanı)"</formula1>
      <formula2>0</formula2>
    </dataValidation>
    <dataValidation type="list" allowBlank="1" showErrorMessage="1" errorTitle="Geçersiz Seçim" error="Lütfen listeden bir kategori seçiniz." sqref="E29:E38" xr:uid="{00000000-0002-0000-0200-000002000000}">
      <formula1>"Uluslararası Tam Metin (Scopus/WoS),Uluslararası Özet Bildiri (Scopus/WoS),Uluslararası Tam Metin (diğer),Uluslararası Bildiri Özeti (diğer),Ulusal Tam Metin,Ulusal Bildiri Özeti"</formula1>
      <formula2>0</formula2>
    </dataValidation>
    <dataValidation type="list" allowBlank="1" showErrorMessage="1" errorTitle="Geçersiz Seçim" error="Lütfen listeden bir kategori seçiniz." sqref="E43:E50" xr:uid="{00000000-0002-0000-0200-000003000000}">
      <formula1>"Scopus/WoS Kitap,Scopus/WoS Kitap Editörlüğü,Scopus/WoS Kitap Bölümü,Diğer Uluslararası/Ulusal Kitap,Diğer Kitap Editörlüğü,Diğer Kitap Bölümü"</formula1>
      <formula2>0</formula2>
    </dataValidation>
    <dataValidation type="list" allowBlank="1" showErrorMessage="1" errorTitle="Geçersiz Seçim" error="Lütfen listeden bir kategori seçiniz." sqref="E55:E60" xr:uid="{00000000-0002-0000-0200-000004000000}">
      <formula1>"Uluslararası Proje Yürütücüsü (Horizon vb.),Uluslararası Projede Görev (Horizon vb.),Ulusal Proje Yürütücüsü (TÜBİTAK vb.),Ulusal Projede Görev (TÜBİTAK vb.)"</formula1>
      <formula2>0</formula2>
    </dataValidation>
    <dataValidation type="list" allowBlank="1" showErrorMessage="1" errorTitle="Geçersiz Seçim" error="Lütfen listeden bir kategori seçiniz." sqref="E65:E68" xr:uid="{00000000-0002-0000-0200-000005000000}">
      <formula1>"Scopus Dergi Editörü,Scopus Dergi Editör Yardımcısı,Scopus Dergi Alan Editörü,Scopus Yayın Kurulu Üyesi,TR Dizin Dergi Editörü,TR Dizin Editör Yardımcısı"</formula1>
      <formula2>0</formula2>
    </dataValidation>
    <dataValidation type="list" allowBlank="1" showErrorMessage="1" errorTitle="Geçersiz Seçim" error="Lütfen listeden bir kategori seçiniz." sqref="E73:E76" xr:uid="{00000000-0002-0000-0200-000006000000}">
      <formula1>"Uluslararası Tescilli Patent,Ulusal Tescilli Patent,Faydalı Model Tescili,Tasarım Tescili"</formula1>
      <formula2>0</formula2>
    </dataValidation>
    <dataValidation type="list" allowBlank="1" showErrorMessage="1" errorTitle="Geçersiz Seçim" error="Lütfen listeden bir ödül seçiniz." sqref="E81:E84" xr:uid="{00000000-0002-0000-0200-000007000000}">
      <formula1>"YÖK Yılın Doktora Tezi Ödülü,YÖK Üstün Başarı Ödülü,TÜBİTAK Bilim Ödülü,TÜBİTAK Teşvik Ödülü (UBYT Ödülü hariç),TÜBA GEBİP Ödülü,TÜBA TESEP Ödülü"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E31"/>
  <sheetViews>
    <sheetView zoomScaleNormal="100" workbookViewId="0">
      <pane ySplit="3" topLeftCell="A4" activePane="bottomLeft" state="frozen"/>
      <selection pane="bottomLeft" activeCell="B6" sqref="B6"/>
    </sheetView>
  </sheetViews>
  <sheetFormatPr defaultColWidth="8.6640625" defaultRowHeight="14.4" x14ac:dyDescent="0.3"/>
  <cols>
    <col min="1" max="1" width="5" customWidth="1"/>
    <col min="2" max="2" width="42" customWidth="1"/>
    <col min="3" max="3" width="18" customWidth="1"/>
    <col min="4" max="4" width="40" customWidth="1"/>
    <col min="5" max="5" width="12" customWidth="1"/>
  </cols>
  <sheetData>
    <row r="1" spans="1:5" ht="30" customHeight="1" x14ac:dyDescent="0.3">
      <c r="A1" s="121" t="s">
        <v>119</v>
      </c>
      <c r="B1" s="121"/>
      <c r="C1" s="121"/>
      <c r="D1" s="121"/>
      <c r="E1" s="121"/>
    </row>
    <row r="2" spans="1:5" ht="15.75" customHeight="1" x14ac:dyDescent="0.3">
      <c r="A2" s="141" t="s">
        <v>182</v>
      </c>
      <c r="B2" s="142"/>
      <c r="C2" s="142"/>
      <c r="D2" s="142"/>
      <c r="E2" s="142"/>
    </row>
    <row r="3" spans="1:5" ht="25.5" customHeight="1" x14ac:dyDescent="0.3">
      <c r="A3" s="136" t="s">
        <v>31</v>
      </c>
      <c r="B3" s="136" t="s">
        <v>74</v>
      </c>
      <c r="C3" s="136" t="s">
        <v>120</v>
      </c>
      <c r="D3" s="136" t="s">
        <v>121</v>
      </c>
      <c r="E3" s="136" t="s">
        <v>122</v>
      </c>
    </row>
    <row r="4" spans="1:5" ht="21.75" customHeight="1" x14ac:dyDescent="0.3">
      <c r="A4" s="137" t="s">
        <v>123</v>
      </c>
      <c r="B4" s="137"/>
      <c r="C4" s="137"/>
      <c r="D4" s="137"/>
      <c r="E4" s="137"/>
    </row>
    <row r="5" spans="1:5" ht="19.5" customHeight="1" x14ac:dyDescent="0.3">
      <c r="A5" s="129">
        <v>1</v>
      </c>
      <c r="B5" s="130"/>
      <c r="C5" s="129"/>
      <c r="D5" s="131"/>
      <c r="E5" s="138" t="str">
        <f>IF(D5="","",IF(D5="Tamamlanan Doktora Tez Danışmanlığı",'EK-1 &amp; EK-2 Puanlama'!$G$90,IF(D5="Tamamlanan Doktora Tezi Eş Danışmanlığı",'EK-1 &amp; EK-2 Puanlama'!$G$91,IF(D5="Tamamlanan Yüksek Lisans Tez Danışmanlığı",'EK-1 &amp; EK-2 Puanlama'!$G$92,IF(D5="Tamamlanan Yüksek Lisans Tezi Eş Danışmanlığı",'EK-1 &amp; EK-2 Puanlama'!$G$93,IF(D5="Tamamlanan Yüksek Lisans Proje Danışmanlığı",'EK-1 &amp; EK-2 Puanlama'!$G$94,""))))))</f>
        <v/>
      </c>
    </row>
    <row r="6" spans="1:5" ht="19.5" customHeight="1" x14ac:dyDescent="0.3">
      <c r="A6" s="129">
        <v>2</v>
      </c>
      <c r="B6" s="130"/>
      <c r="C6" s="129"/>
      <c r="D6" s="131"/>
      <c r="E6" s="138" t="str">
        <f>IF(D6="","",IF(D6="Tamamlanan Doktora Tez Danışmanlığı",'EK-1 &amp; EK-2 Puanlama'!$G$90,IF(D6="Tamamlanan Doktora Tezi Eş Danışmanlığı",'EK-1 &amp; EK-2 Puanlama'!$G$91,IF(D6="Tamamlanan Yüksek Lisans Tez Danışmanlığı",'EK-1 &amp; EK-2 Puanlama'!$G$92,IF(D6="Tamamlanan Yüksek Lisans Tezi Eş Danışmanlığı",'EK-1 &amp; EK-2 Puanlama'!$G$93,IF(D6="Tamamlanan Yüksek Lisans Proje Danışmanlığı",'EK-1 &amp; EK-2 Puanlama'!$G$94,""))))))</f>
        <v/>
      </c>
    </row>
    <row r="7" spans="1:5" ht="19.5" customHeight="1" x14ac:dyDescent="0.3">
      <c r="A7" s="129">
        <v>3</v>
      </c>
      <c r="B7" s="130"/>
      <c r="C7" s="129"/>
      <c r="D7" s="131"/>
      <c r="E7" s="138" t="str">
        <f>IF(D7="","",IF(D7="Tamamlanan Doktora Tez Danışmanlığı",'EK-1 &amp; EK-2 Puanlama'!$G$90,IF(D7="Tamamlanan Doktora Tezi Eş Danışmanlığı",'EK-1 &amp; EK-2 Puanlama'!$G$91,IF(D7="Tamamlanan Yüksek Lisans Tez Danışmanlığı",'EK-1 &amp; EK-2 Puanlama'!$G$92,IF(D7="Tamamlanan Yüksek Lisans Tezi Eş Danışmanlığı",'EK-1 &amp; EK-2 Puanlama'!$G$93,IF(D7="Tamamlanan Yüksek Lisans Proje Danışmanlığı",'EK-1 &amp; EK-2 Puanlama'!$G$94,""))))))</f>
        <v/>
      </c>
    </row>
    <row r="8" spans="1:5" ht="19.5" customHeight="1" x14ac:dyDescent="0.3">
      <c r="A8" s="129">
        <v>4</v>
      </c>
      <c r="B8" s="130"/>
      <c r="C8" s="129"/>
      <c r="D8" s="131"/>
      <c r="E8" s="138" t="str">
        <f>IF(D8="","",IF(D8="Tamamlanan Doktora Tez Danışmanlığı",'EK-1 &amp; EK-2 Puanlama'!$G$90,IF(D8="Tamamlanan Doktora Tezi Eş Danışmanlığı",'EK-1 &amp; EK-2 Puanlama'!$G$91,IF(D8="Tamamlanan Yüksek Lisans Tez Danışmanlığı",'EK-1 &amp; EK-2 Puanlama'!$G$92,IF(D8="Tamamlanan Yüksek Lisans Tezi Eş Danışmanlığı",'EK-1 &amp; EK-2 Puanlama'!$G$93,IF(D8="Tamamlanan Yüksek Lisans Proje Danışmanlığı",'EK-1 &amp; EK-2 Puanlama'!$G$94,""))))))</f>
        <v/>
      </c>
    </row>
    <row r="9" spans="1:5" ht="19.5" customHeight="1" x14ac:dyDescent="0.3">
      <c r="A9" s="129">
        <v>5</v>
      </c>
      <c r="B9" s="130"/>
      <c r="C9" s="129"/>
      <c r="D9" s="131"/>
      <c r="E9" s="138" t="str">
        <f>IF(D9="","",IF(D9="Tamamlanan Doktora Tez Danışmanlığı",'EK-1 &amp; EK-2 Puanlama'!$G$90,IF(D9="Tamamlanan Doktora Tezi Eş Danışmanlığı",'EK-1 &amp; EK-2 Puanlama'!$G$91,IF(D9="Tamamlanan Yüksek Lisans Tez Danışmanlığı",'EK-1 &amp; EK-2 Puanlama'!$G$92,IF(D9="Tamamlanan Yüksek Lisans Tezi Eş Danışmanlığı",'EK-1 &amp; EK-2 Puanlama'!$G$93,IF(D9="Tamamlanan Yüksek Lisans Proje Danışmanlığı",'EK-1 &amp; EK-2 Puanlama'!$G$94,""))))))</f>
        <v/>
      </c>
    </row>
    <row r="10" spans="1:5" ht="19.5" customHeight="1" x14ac:dyDescent="0.3">
      <c r="A10" s="129">
        <v>6</v>
      </c>
      <c r="B10" s="130"/>
      <c r="C10" s="129"/>
      <c r="D10" s="131"/>
      <c r="E10" s="139" t="str">
        <f>IF(D10="","",IF(D10="Tamamlanan Doktora Tez Danışmanlığı",'EK-1 &amp; EK-2 Puanlama'!$G$90,IF(D10="Tamamlanan Doktora Tezi Eş Danışmanlığı",'EK-1 &amp; EK-2 Puanlama'!$G$91,IF(D10="Tamamlanan Yüksek Lisans Tez Danışmanlığı",'EK-1 &amp; EK-2 Puanlama'!$G$92,IF(D10="Tamamlanan Yüksek Lisans Tezi Eş Danışmanlığı",'EK-1 &amp; EK-2 Puanlama'!$G$93,IF(D10="Tamamlanan Yüksek Lisans Proje Danışmanlığı",'EK-1 &amp; EK-2 Puanlama'!$G$94,""))))))</f>
        <v/>
      </c>
    </row>
    <row r="11" spans="1:5" ht="19.5" customHeight="1" x14ac:dyDescent="0.3">
      <c r="A11" s="129">
        <v>7</v>
      </c>
      <c r="B11" s="130"/>
      <c r="C11" s="129"/>
      <c r="D11" s="131"/>
      <c r="E11" s="139" t="str">
        <f>IF(D11="","",IF(D11="Tamamlanan Doktora Tez Danışmanlığı",'EK-1 &amp; EK-2 Puanlama'!$G$90,IF(D11="Tamamlanan Doktora Tezi Eş Danışmanlığı",'EK-1 &amp; EK-2 Puanlama'!$G$91,IF(D11="Tamamlanan Yüksek Lisans Tez Danışmanlığı",'EK-1 &amp; EK-2 Puanlama'!$G$92,IF(D11="Tamamlanan Yüksek Lisans Tezi Eş Danışmanlığı",'EK-1 &amp; EK-2 Puanlama'!$G$93,IF(D11="Tamamlanan Yüksek Lisans Proje Danışmanlığı",'EK-1 &amp; EK-2 Puanlama'!$G$94,""))))))</f>
        <v/>
      </c>
    </row>
    <row r="12" spans="1:5" ht="19.5" customHeight="1" x14ac:dyDescent="0.3">
      <c r="A12" s="129">
        <v>8</v>
      </c>
      <c r="B12" s="130"/>
      <c r="C12" s="129"/>
      <c r="D12" s="131"/>
      <c r="E12" s="139" t="str">
        <f>IF(D12="","",IF(D12="Tamamlanan Doktora Tez Danışmanlığı",'EK-1 &amp; EK-2 Puanlama'!$G$90,IF(D12="Tamamlanan Doktora Tezi Eş Danışmanlığı",'EK-1 &amp; EK-2 Puanlama'!$G$91,IF(D12="Tamamlanan Yüksek Lisans Tez Danışmanlığı",'EK-1 &amp; EK-2 Puanlama'!$G$92,IF(D12="Tamamlanan Yüksek Lisans Tezi Eş Danışmanlığı",'EK-1 &amp; EK-2 Puanlama'!$G$93,IF(D12="Tamamlanan Yüksek Lisans Proje Danışmanlığı",'EK-1 &amp; EK-2 Puanlama'!$G$94,""))))))</f>
        <v/>
      </c>
    </row>
    <row r="13" spans="1:5" ht="19.5" customHeight="1" x14ac:dyDescent="0.3">
      <c r="A13" s="129">
        <v>9</v>
      </c>
      <c r="B13" s="130"/>
      <c r="C13" s="129"/>
      <c r="D13" s="131"/>
      <c r="E13" s="139" t="str">
        <f>IF(D13="","",IF(D13="Tamamlanan Doktora Tez Danışmanlığı",'EK-1 &amp; EK-2 Puanlama'!$G$90,IF(D13="Tamamlanan Doktora Tezi Eş Danışmanlığı",'EK-1 &amp; EK-2 Puanlama'!$G$91,IF(D13="Tamamlanan Yüksek Lisans Tez Danışmanlığı",'EK-1 &amp; EK-2 Puanlama'!$G$92,IF(D13="Tamamlanan Yüksek Lisans Tezi Eş Danışmanlığı",'EK-1 &amp; EK-2 Puanlama'!$G$93,IF(D13="Tamamlanan Yüksek Lisans Proje Danışmanlığı",'EK-1 &amp; EK-2 Puanlama'!$G$94,""))))))</f>
        <v/>
      </c>
    </row>
    <row r="14" spans="1:5" ht="19.5" customHeight="1" x14ac:dyDescent="0.3">
      <c r="A14" s="129">
        <v>10</v>
      </c>
      <c r="B14" s="130"/>
      <c r="C14" s="129"/>
      <c r="D14" s="131"/>
      <c r="E14" s="139" t="str">
        <f>IF(D14="","",IF(D14="Tamamlanan Doktora Tez Danışmanlığı",'EK-1 &amp; EK-2 Puanlama'!$G$90,IF(D14="Tamamlanan Doktora Tezi Eş Danışmanlığı",'EK-1 &amp; EK-2 Puanlama'!$G$91,IF(D14="Tamamlanan Yüksek Lisans Tez Danışmanlığı",'EK-1 &amp; EK-2 Puanlama'!$G$92,IF(D14="Tamamlanan Yüksek Lisans Tezi Eş Danışmanlığı",'EK-1 &amp; EK-2 Puanlama'!$G$93,IF(D14="Tamamlanan Yüksek Lisans Proje Danışmanlığı",'EK-1 &amp; EK-2 Puanlama'!$G$94,""))))))</f>
        <v/>
      </c>
    </row>
    <row r="15" spans="1:5" ht="19.5" customHeight="1" x14ac:dyDescent="0.3">
      <c r="A15" s="140" t="s">
        <v>124</v>
      </c>
      <c r="B15" s="140"/>
      <c r="C15" s="140"/>
      <c r="D15" s="140"/>
      <c r="E15" s="135">
        <f>SUM(E5:E14)</f>
        <v>0</v>
      </c>
    </row>
    <row r="16" spans="1:5" ht="7.5" customHeight="1" x14ac:dyDescent="0.3"/>
    <row r="17" spans="1:5" ht="21.75" customHeight="1" x14ac:dyDescent="0.3">
      <c r="A17" s="133" t="s">
        <v>125</v>
      </c>
      <c r="B17" s="133"/>
      <c r="C17" s="133"/>
      <c r="D17" s="133"/>
      <c r="E17" s="133"/>
    </row>
    <row r="18" spans="1:5" ht="19.5" customHeight="1" x14ac:dyDescent="0.3">
      <c r="A18" s="85">
        <v>1</v>
      </c>
      <c r="B18" s="130"/>
      <c r="C18" s="129"/>
      <c r="D18" s="132"/>
      <c r="E18" s="134" t="str">
        <f>IF(OR(D18="",C18=""),"",(IF(ISNUMBER(SEARCH("-",C18)),VALUE(TRIM(MID(C18,FIND("-",C18)+1,LEN(C18))))-VALUE(TRIM(LEFT(C18,FIND("-",C18)-1))),IF(VALUE(C18)&gt;1000,1,VALUE(C18))))*(IF(D18="Bölüm/Program Başkanlığı (yıl×1)",'EK-1 &amp; EK-2 Puanlama'!$G$95,IF(D18="Dekan Yrd./Müdür Yrd./Merkez Müdürü (yıl×2)",'EK-1 &amp; EK-2 Puanlama'!$G$96,IF(D18="Dekan/Müdür (yıl×3)",'EK-1 &amp; EK-2 Puanlama'!$G$97,IF(D18="Rektör/Rektör Yrd. (yıl×4)",'EK-1 &amp; EK-2 Puanlama'!$G$98,IF(D18="Senato/Üniversite Yönetim Kurulu Üyeliği (yıl×1)",'EK-1 &amp; EK-2 Puanlama'!$G$99,IF(D18="Kurul Üyeliği (yıl×0.5)",'EK-1 &amp; EK-2 Puanlama'!$G$100,""))))))))</f>
        <v/>
      </c>
    </row>
    <row r="19" spans="1:5" ht="19.5" customHeight="1" x14ac:dyDescent="0.3">
      <c r="A19" s="85">
        <v>2</v>
      </c>
      <c r="B19" s="130"/>
      <c r="C19" s="129"/>
      <c r="D19" s="132"/>
      <c r="E19" s="134" t="str">
        <f>IF(OR(D19="",C19=""),"",(IF(ISNUMBER(SEARCH("-",C19)),VALUE(TRIM(MID(C19,FIND("-",C19)+1,LEN(C19))))-VALUE(TRIM(LEFT(C19,FIND("-",C19)-1))),IF(VALUE(C19)&gt;1000,1,VALUE(C19))))*(IF(D19="Bölüm/Program Başkanlığı (yıl×1)",'EK-1 &amp; EK-2 Puanlama'!$G$95,IF(D19="Dekan Yrd./Müdür Yrd./Merkez Müdürü (yıl×2)",'EK-1 &amp; EK-2 Puanlama'!$G$96,IF(D19="Dekan/Müdür (yıl×3)",'EK-1 &amp; EK-2 Puanlama'!$G$97,IF(D19="Rektör/Rektör Yrd. (yıl×4)",'EK-1 &amp; EK-2 Puanlama'!$G$98,IF(D19="Senato/Üniversite Yönetim Kurulu Üyeliği (yıl×1)",'EK-1 &amp; EK-2 Puanlama'!$G$99,IF(D19="Kurul Üyeliği (yıl×0.5)",'EK-1 &amp; EK-2 Puanlama'!$G$100,""))))))))</f>
        <v/>
      </c>
    </row>
    <row r="20" spans="1:5" ht="19.5" customHeight="1" x14ac:dyDescent="0.3">
      <c r="A20" s="85">
        <v>3</v>
      </c>
      <c r="B20" s="130"/>
      <c r="C20" s="129"/>
      <c r="D20" s="132"/>
      <c r="E20" s="134" t="str">
        <f>IF(OR(D20="",C20=""),"",(IF(ISNUMBER(SEARCH("-",C20)),VALUE(TRIM(MID(C20,FIND("-",C20)+1,LEN(C20))))-VALUE(TRIM(LEFT(C20,FIND("-",C20)-1))),IF(VALUE(C20)&gt;1000,1,VALUE(C20))))*(IF(D20="Bölüm/Program Başkanlığı (yıl×1)",'EK-1 &amp; EK-2 Puanlama'!$G$95,IF(D20="Dekan Yrd./Müdür Yrd./Merkez Müdürü (yıl×2)",'EK-1 &amp; EK-2 Puanlama'!$G$96,IF(D20="Dekan/Müdür (yıl×3)",'EK-1 &amp; EK-2 Puanlama'!$G$97,IF(D20="Rektör/Rektör Yrd. (yıl×4)",'EK-1 &amp; EK-2 Puanlama'!$G$98,IF(D20="Senato/Üniversite Yönetim Kurulu Üyeliği (yıl×1)",'EK-1 &amp; EK-2 Puanlama'!$G$99,IF(D20="Kurul Üyeliği (yıl×0.5)",'EK-1 &amp; EK-2 Puanlama'!$G$100,""))))))))</f>
        <v/>
      </c>
    </row>
    <row r="21" spans="1:5" ht="19.5" customHeight="1" x14ac:dyDescent="0.3">
      <c r="A21" s="85">
        <v>4</v>
      </c>
      <c r="B21" s="130"/>
      <c r="C21" s="129"/>
      <c r="D21" s="132"/>
      <c r="E21" s="134" t="str">
        <f>IF(OR(D21="",C21=""),"",(IF(ISNUMBER(SEARCH("-",C21)),VALUE(TRIM(MID(C21,FIND("-",C21)+1,LEN(C21))))-VALUE(TRIM(LEFT(C21,FIND("-",C21)-1))),IF(VALUE(C21)&gt;1000,1,VALUE(C21))))*(IF(D21="Bölüm/Program Başkanlığı (yıl×1)",'EK-1 &amp; EK-2 Puanlama'!$G$95,IF(D21="Dekan Yrd./Müdür Yrd./Merkez Müdürü (yıl×2)",'EK-1 &amp; EK-2 Puanlama'!$G$96,IF(D21="Dekan/Müdür (yıl×3)",'EK-1 &amp; EK-2 Puanlama'!$G$97,IF(D21="Rektör/Rektör Yrd. (yıl×4)",'EK-1 &amp; EK-2 Puanlama'!$G$98,IF(D21="Senato/Üniversite Yönetim Kurulu Üyeliği (yıl×1)",'EK-1 &amp; EK-2 Puanlama'!$G$99,IF(D21="Kurul Üyeliği (yıl×0.5)",'EK-1 &amp; EK-2 Puanlama'!$G$100,""))))))))</f>
        <v/>
      </c>
    </row>
    <row r="22" spans="1:5" ht="19.5" customHeight="1" x14ac:dyDescent="0.3">
      <c r="A22" s="85">
        <v>5</v>
      </c>
      <c r="B22" s="130"/>
      <c r="C22" s="129"/>
      <c r="D22" s="132"/>
      <c r="E22" s="134" t="str">
        <f>IF(OR(D22="",C22=""),"",(IF(ISNUMBER(SEARCH("-",C22)),VALUE(TRIM(MID(C22,FIND("-",C22)+1,LEN(C22))))-VALUE(TRIM(LEFT(C22,FIND("-",C22)-1))),IF(VALUE(C22)&gt;1000,1,VALUE(C22))))*(IF(D22="Bölüm/Program Başkanlığı (yıl×1)",'EK-1 &amp; EK-2 Puanlama'!$G$95,IF(D22="Dekan Yrd./Müdür Yrd./Merkez Müdürü (yıl×2)",'EK-1 &amp; EK-2 Puanlama'!$G$96,IF(D22="Dekan/Müdür (yıl×3)",'EK-1 &amp; EK-2 Puanlama'!$G$97,IF(D22="Rektör/Rektör Yrd. (yıl×4)",'EK-1 &amp; EK-2 Puanlama'!$G$98,IF(D22="Senato/Üniversite Yönetim Kurulu Üyeliği (yıl×1)",'EK-1 &amp; EK-2 Puanlama'!$G$99,IF(D22="Kurul Üyeliği (yıl×0.5)",'EK-1 &amp; EK-2 Puanlama'!$G$100,""))))))))</f>
        <v/>
      </c>
    </row>
    <row r="23" spans="1:5" ht="19.5" customHeight="1" x14ac:dyDescent="0.3">
      <c r="A23" s="85">
        <v>6</v>
      </c>
      <c r="B23" s="130"/>
      <c r="C23" s="129"/>
      <c r="D23" s="132"/>
      <c r="E23" s="134" t="str">
        <f>IF(OR(D23="",C23=""),"",(IF(ISNUMBER(SEARCH("-",C23)),VALUE(TRIM(MID(C23,FIND("-",C23)+1,LEN(C23))))-VALUE(TRIM(LEFT(C23,FIND("-",C23)-1))),IF(VALUE(C23)&gt;1000,1,VALUE(C23))))*(IF(D23="Bölüm/Program Başkanlığı (yıl×1)",'EK-1 &amp; EK-2 Puanlama'!$G$95,IF(D23="Dekan Yrd./Müdür Yrd./Merkez Müdürü (yıl×2)",'EK-1 &amp; EK-2 Puanlama'!$G$96,IF(D23="Dekan/Müdür (yıl×3)",'EK-1 &amp; EK-2 Puanlama'!$G$97,IF(D23="Rektör/Rektör Yrd. (yıl×4)",'EK-1 &amp; EK-2 Puanlama'!$G$98,IF(D23="Senato/Üniversite Yönetim Kurulu Üyeliği (yıl×1)",'EK-1 &amp; EK-2 Puanlama'!$G$99,IF(D23="Kurul Üyeliği (yıl×0.5)",'EK-1 &amp; EK-2 Puanlama'!$G$100,""))))))))</f>
        <v/>
      </c>
    </row>
    <row r="24" spans="1:5" ht="19.5" customHeight="1" x14ac:dyDescent="0.3">
      <c r="A24" s="85">
        <v>7</v>
      </c>
      <c r="B24" s="130"/>
      <c r="C24" s="129"/>
      <c r="D24" s="132"/>
      <c r="E24" s="134" t="str">
        <f>IF(OR(D24="",C24=""),"",(IF(ISNUMBER(SEARCH("-",C24)),VALUE(TRIM(MID(C24,FIND("-",C24)+1,LEN(C24))))-VALUE(TRIM(LEFT(C24,FIND("-",C24)-1))),IF(VALUE(C24)&gt;1000,1,VALUE(C24))))*(IF(D24="Bölüm/Program Başkanlığı (yıl×1)",'EK-1 &amp; EK-2 Puanlama'!$G$95,IF(D24="Dekan Yrd./Müdür Yrd./Merkez Müdürü (yıl×2)",'EK-1 &amp; EK-2 Puanlama'!$G$96,IF(D24="Dekan/Müdür (yıl×3)",'EK-1 &amp; EK-2 Puanlama'!$G$97,IF(D24="Rektör/Rektör Yrd. (yıl×4)",'EK-1 &amp; EK-2 Puanlama'!$G$98,IF(D24="Senato/Üniversite Yönetim Kurulu Üyeliği (yıl×1)",'EK-1 &amp; EK-2 Puanlama'!$G$99,IF(D24="Kurul Üyeliği (yıl×0.5)",'EK-1 &amp; EK-2 Puanlama'!$G$100,""))))))))</f>
        <v/>
      </c>
    </row>
    <row r="25" spans="1:5" ht="19.5" customHeight="1" x14ac:dyDescent="0.3">
      <c r="A25" s="85">
        <v>8</v>
      </c>
      <c r="B25" s="130"/>
      <c r="C25" s="129"/>
      <c r="D25" s="132"/>
      <c r="E25" s="134" t="str">
        <f>IF(OR(D25="",C25=""),"",(IF(ISNUMBER(SEARCH("-",C25)),VALUE(TRIM(MID(C25,FIND("-",C25)+1,LEN(C25))))-VALUE(TRIM(LEFT(C25,FIND("-",C25)-1))),IF(VALUE(C25)&gt;1000,1,VALUE(C25))))*(IF(D25="Bölüm/Program Başkanlığı (yıl×1)",'EK-1 &amp; EK-2 Puanlama'!$G$95,IF(D25="Dekan Yrd./Müdür Yrd./Merkez Müdürü (yıl×2)",'EK-1 &amp; EK-2 Puanlama'!$G$96,IF(D25="Dekan/Müdür (yıl×3)",'EK-1 &amp; EK-2 Puanlama'!$G$97,IF(D25="Rektör/Rektör Yrd. (yıl×4)",'EK-1 &amp; EK-2 Puanlama'!$G$98,IF(D25="Senato/Üniversite Yönetim Kurulu Üyeliği (yıl×1)",'EK-1 &amp; EK-2 Puanlama'!$G$99,IF(D25="Kurul Üyeliği (yıl×0.5)",'EK-1 &amp; EK-2 Puanlama'!$G$100,""))))))))</f>
        <v/>
      </c>
    </row>
    <row r="26" spans="1:5" ht="19.5" customHeight="1" x14ac:dyDescent="0.3">
      <c r="A26" s="85">
        <v>9</v>
      </c>
      <c r="B26" s="130"/>
      <c r="C26" s="129"/>
      <c r="D26" s="132"/>
      <c r="E26" s="134" t="str">
        <f>IF(OR(D26="",C26=""),"",(IF(ISNUMBER(SEARCH("-",C26)),VALUE(TRIM(MID(C26,FIND("-",C26)+1,LEN(C26))))-VALUE(TRIM(LEFT(C26,FIND("-",C26)-1))),IF(VALUE(C26)&gt;1000,1,VALUE(C26))))*(IF(D26="Bölüm/Program Başkanlığı (yıl×1)",'EK-1 &amp; EK-2 Puanlama'!$G$95,IF(D26="Dekan Yrd./Müdür Yrd./Merkez Müdürü (yıl×2)",'EK-1 &amp; EK-2 Puanlama'!$G$96,IF(D26="Dekan/Müdür (yıl×3)",'EK-1 &amp; EK-2 Puanlama'!$G$97,IF(D26="Rektör/Rektör Yrd. (yıl×4)",'EK-1 &amp; EK-2 Puanlama'!$G$98,IF(D26="Senato/Üniversite Yönetim Kurulu Üyeliği (yıl×1)",'EK-1 &amp; EK-2 Puanlama'!$G$99,IF(D26="Kurul Üyeliği (yıl×0.5)",'EK-1 &amp; EK-2 Puanlama'!$G$100,""))))))))</f>
        <v/>
      </c>
    </row>
    <row r="27" spans="1:5" ht="19.5" customHeight="1" x14ac:dyDescent="0.3">
      <c r="A27" s="85">
        <v>10</v>
      </c>
      <c r="B27" s="130"/>
      <c r="C27" s="129"/>
      <c r="D27" s="132"/>
      <c r="E27" s="134" t="str">
        <f>IF(OR(D27="",C27=""),"",(IF(ISNUMBER(SEARCH("-",C27)),VALUE(TRIM(MID(C27,FIND("-",C27)+1,LEN(C27))))-VALUE(TRIM(LEFT(C27,FIND("-",C27)-1))),IF(VALUE(C27)&gt;1000,1,VALUE(C27))))*(IF(D27="Bölüm/Program Başkanlığı (yıl×1)",'EK-1 &amp; EK-2 Puanlama'!$G$95,IF(D27="Dekan Yrd./Müdür Yrd./Merkez Müdürü (yıl×2)",'EK-1 &amp; EK-2 Puanlama'!$G$96,IF(D27="Dekan/Müdür (yıl×3)",'EK-1 &amp; EK-2 Puanlama'!$G$97,IF(D27="Rektör/Rektör Yrd. (yıl×4)",'EK-1 &amp; EK-2 Puanlama'!$G$98,IF(D27="Senato/Üniversite Yönetim Kurulu Üyeliği (yıl×1)",'EK-1 &amp; EK-2 Puanlama'!$G$99,IF(D27="Kurul Üyeliği (yıl×0.5)",'EK-1 &amp; EK-2 Puanlama'!$G$100,""))))))))</f>
        <v/>
      </c>
    </row>
    <row r="28" spans="1:5" ht="19.5" customHeight="1" x14ac:dyDescent="0.3">
      <c r="A28" s="140" t="s">
        <v>126</v>
      </c>
      <c r="B28" s="140"/>
      <c r="C28" s="140"/>
      <c r="D28" s="140"/>
      <c r="E28" s="135">
        <f>SUM(E18:E27)</f>
        <v>0</v>
      </c>
    </row>
    <row r="29" spans="1:5" ht="7.5" customHeight="1" x14ac:dyDescent="0.3"/>
    <row r="30" spans="1:5" ht="25.5" customHeight="1" x14ac:dyDescent="0.3">
      <c r="A30" s="122" t="s">
        <v>127</v>
      </c>
      <c r="B30" s="122"/>
      <c r="C30" s="122"/>
      <c r="D30" s="122"/>
      <c r="E30" s="86">
        <f>MIN(E15+E28,30)</f>
        <v>0</v>
      </c>
    </row>
    <row r="31" spans="1:5" ht="18" customHeight="1" x14ac:dyDescent="0.3">
      <c r="A31" s="123" t="s">
        <v>128</v>
      </c>
      <c r="B31" s="123"/>
      <c r="C31" s="123"/>
      <c r="D31" s="123"/>
      <c r="E31" s="123"/>
    </row>
  </sheetData>
  <mergeCells count="8">
    <mergeCell ref="A28:D28"/>
    <mergeCell ref="A30:D30"/>
    <mergeCell ref="A31:E31"/>
    <mergeCell ref="A1:E1"/>
    <mergeCell ref="A2:E2"/>
    <mergeCell ref="A4:E4"/>
    <mergeCell ref="A15:D15"/>
    <mergeCell ref="A17:E17"/>
  </mergeCells>
  <dataValidations count="2">
    <dataValidation type="list" showErrorMessage="1" errorTitle="Geçersiz Giriş" error="Lütfen listeden seçiniz." sqref="D5:D14" xr:uid="{00000000-0002-0000-0300-000000000000}">
      <formula1>"Tamamlanan Doktora Tez Danışmanlığı,Tamamlanan Doktora Tezi Eş Danışmanlığı,Tamamlanan Yüksek Lisans Tez Danışmanlığı,Tamamlanan Yüksek Lisans Tezi Eş Danışmanlığı,Tamamlanan Yüksek Lisans Proje Danışmanlığı"</formula1>
      <formula2>0</formula2>
    </dataValidation>
    <dataValidation type="list" showErrorMessage="1" errorTitle="Geçersiz Giriş" error="Lütfen listeden seçiniz." sqref="D18:D27" xr:uid="{00000000-0002-0000-0300-000001000000}">
      <formula1>"Bölüm/Program Başkanlığı (yıl×1),Dekan Yrd./Müdür Yrd./Merkez Müdürü (yıl×2),Dekan/Müdür (yıl×3),Rektör/Rektör Yrd. (yıl×4),Senato/Üniversite Yönetim Kurulu Üyeliği (yıl×1),Kurul Üyeliği (yıl×0.5)"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EADBA"/>
  </sheetPr>
  <dimension ref="A1:I80"/>
  <sheetViews>
    <sheetView showGridLines="0" zoomScaleNormal="100" workbookViewId="0">
      <pane ySplit="2" topLeftCell="A69" activePane="bottomLeft" state="frozen"/>
      <selection pane="bottomLeft" activeCell="A3" sqref="A3"/>
    </sheetView>
  </sheetViews>
  <sheetFormatPr defaultColWidth="8.6640625" defaultRowHeight="14.4" x14ac:dyDescent="0.3"/>
  <cols>
    <col min="1" max="1" width="5" customWidth="1"/>
    <col min="2" max="2" width="45" customWidth="1"/>
    <col min="3" max="3" width="20" customWidth="1"/>
    <col min="4" max="4" width="12" customWidth="1"/>
    <col min="5" max="5" width="18" customWidth="1"/>
    <col min="6" max="6" width="15" customWidth="1"/>
    <col min="7" max="7" width="16" customWidth="1"/>
    <col min="8" max="9" width="13" hidden="1" customWidth="1"/>
  </cols>
  <sheetData>
    <row r="1" spans="1:9" ht="33.75" customHeight="1" x14ac:dyDescent="0.3">
      <c r="A1" s="124" t="s">
        <v>129</v>
      </c>
      <c r="B1" s="124"/>
      <c r="C1" s="124"/>
      <c r="D1" s="124"/>
      <c r="E1" s="124"/>
      <c r="F1" s="124"/>
      <c r="G1" s="124"/>
      <c r="H1" t="s">
        <v>70</v>
      </c>
      <c r="I1" t="s">
        <v>71</v>
      </c>
    </row>
    <row r="2" spans="1:9" ht="24" customHeight="1" x14ac:dyDescent="0.3">
      <c r="A2" s="87" t="s">
        <v>31</v>
      </c>
      <c r="B2" s="88" t="s">
        <v>130</v>
      </c>
      <c r="C2" s="88" t="s">
        <v>131</v>
      </c>
      <c r="D2" s="88" t="s">
        <v>76</v>
      </c>
      <c r="E2" s="88" t="s">
        <v>121</v>
      </c>
      <c r="F2" s="88" t="s">
        <v>78</v>
      </c>
      <c r="G2" s="89" t="s">
        <v>122</v>
      </c>
    </row>
    <row r="3" spans="1:9" ht="19.5" customHeight="1" x14ac:dyDescent="0.3">
      <c r="A3" s="125" t="s">
        <v>132</v>
      </c>
      <c r="B3" s="125"/>
      <c r="C3" s="125"/>
      <c r="D3" s="125"/>
      <c r="E3" s="125"/>
      <c r="F3" s="125"/>
      <c r="G3" s="125"/>
    </row>
    <row r="4" spans="1:9" ht="13.5" customHeight="1" x14ac:dyDescent="0.3">
      <c r="A4" s="126" t="s">
        <v>133</v>
      </c>
      <c r="B4" s="126"/>
      <c r="C4" s="126"/>
      <c r="D4" s="126"/>
      <c r="E4" s="126"/>
      <c r="F4" s="126"/>
      <c r="G4" s="126"/>
    </row>
    <row r="5" spans="1:9" ht="18" customHeight="1" x14ac:dyDescent="0.3">
      <c r="A5" s="65">
        <v>1</v>
      </c>
      <c r="B5" s="66"/>
      <c r="C5" s="66"/>
      <c r="D5" s="66"/>
      <c r="E5" s="67"/>
      <c r="F5" s="68" t="str">
        <f t="shared" ref="F5:F10" si="0">IF(E5="2 Kişisel Etkinlik",24,IF(E5="Karma/Ortak Etkinlik",16,IF(E5="Sempozyum/Bienal/Workshop",8,"")))</f>
        <v/>
      </c>
      <c r="G5" s="90" t="str">
        <f t="shared" ref="G5:G10" si="1">IF(F5="","",F5)</f>
        <v/>
      </c>
      <c r="H5" t="str">
        <f>IF(G5="","",IF(OR('Form ve Puan Özeti'!$C$4="Öğretim Görevlisi",'Form ve Puan Özeti'!$E$2=""),G5,IF(AND(ISNUMBER(D5),D5&gt;='Form ve Puan Özeti'!$E$2,D5&lt;='Form ve Puan Özeti'!$F$2),G5,0)))</f>
        <v/>
      </c>
      <c r="I5" t="str">
        <f>IF(G5="","",IF(OR('Form ve Puan Özeti'!$C$7="",NOT(ISNUMBER('Form ve Puan Özeti'!$C$7))),0,IF(AND(ISNUMBER(D5),D5&gt;='Form ve Puan Özeti'!$C$7-3,D5&lt;='Form ve Puan Özeti'!$C$7),G5,0)))</f>
        <v/>
      </c>
    </row>
    <row r="6" spans="1:9" ht="18" customHeight="1" x14ac:dyDescent="0.3">
      <c r="A6" s="67">
        <v>2</v>
      </c>
      <c r="B6" s="66"/>
      <c r="C6" s="66"/>
      <c r="D6" s="66"/>
      <c r="E6" s="67"/>
      <c r="F6" s="68" t="str">
        <f t="shared" si="0"/>
        <v/>
      </c>
      <c r="G6" s="90" t="str">
        <f t="shared" si="1"/>
        <v/>
      </c>
      <c r="H6" t="str">
        <f>IF(G6="","",IF(OR('Form ve Puan Özeti'!$C$4="Öğretim Görevlisi",'Form ve Puan Özeti'!$E$2=""),G6,IF(AND(ISNUMBER(D6),D6&gt;='Form ve Puan Özeti'!$E$2,D6&lt;='Form ve Puan Özeti'!$F$2),G6,0)))</f>
        <v/>
      </c>
      <c r="I6" t="str">
        <f>IF(G6="","",IF(OR('Form ve Puan Özeti'!$C$7="",NOT(ISNUMBER('Form ve Puan Özeti'!$C$7))),0,IF(AND(ISNUMBER(D6),D6&gt;='Form ve Puan Özeti'!$C$7-3,D6&lt;='Form ve Puan Özeti'!$C$7),G6,0)))</f>
        <v/>
      </c>
    </row>
    <row r="7" spans="1:9" ht="18" customHeight="1" x14ac:dyDescent="0.3">
      <c r="A7" s="65">
        <v>3</v>
      </c>
      <c r="B7" s="66"/>
      <c r="C7" s="66"/>
      <c r="D7" s="66"/>
      <c r="E7" s="67"/>
      <c r="F7" s="68" t="str">
        <f t="shared" si="0"/>
        <v/>
      </c>
      <c r="G7" s="90" t="str">
        <f t="shared" si="1"/>
        <v/>
      </c>
      <c r="H7" t="str">
        <f>IF(G7="","",IF(OR('Form ve Puan Özeti'!$C$4="Öğretim Görevlisi",'Form ve Puan Özeti'!$E$2=""),G7,IF(AND(ISNUMBER(D7),D7&gt;='Form ve Puan Özeti'!$E$2,D7&lt;='Form ve Puan Özeti'!$F$2),G7,0)))</f>
        <v/>
      </c>
      <c r="I7" t="str">
        <f>IF(G7="","",IF(OR('Form ve Puan Özeti'!$C$7="",NOT(ISNUMBER('Form ve Puan Özeti'!$C$7))),0,IF(AND(ISNUMBER(D7),D7&gt;='Form ve Puan Özeti'!$C$7-3,D7&lt;='Form ve Puan Özeti'!$C$7),G7,0)))</f>
        <v/>
      </c>
    </row>
    <row r="8" spans="1:9" ht="18" customHeight="1" x14ac:dyDescent="0.3">
      <c r="A8" s="67">
        <v>4</v>
      </c>
      <c r="B8" s="66"/>
      <c r="C8" s="66"/>
      <c r="D8" s="66"/>
      <c r="E8" s="67"/>
      <c r="F8" s="68" t="str">
        <f t="shared" si="0"/>
        <v/>
      </c>
      <c r="G8" s="90" t="str">
        <f t="shared" si="1"/>
        <v/>
      </c>
      <c r="H8" t="str">
        <f>IF(G8="","",IF(OR('Form ve Puan Özeti'!$C$4="Öğretim Görevlisi",'Form ve Puan Özeti'!$E$2=""),G8,IF(AND(ISNUMBER(D8),D8&gt;='Form ve Puan Özeti'!$E$2,D8&lt;='Form ve Puan Özeti'!$F$2),G8,0)))</f>
        <v/>
      </c>
      <c r="I8" t="str">
        <f>IF(G8="","",IF(OR('Form ve Puan Özeti'!$C$7="",NOT(ISNUMBER('Form ve Puan Özeti'!$C$7))),0,IF(AND(ISNUMBER(D8),D8&gt;='Form ve Puan Özeti'!$C$7-3,D8&lt;='Form ve Puan Özeti'!$C$7),G8,0)))</f>
        <v/>
      </c>
    </row>
    <row r="9" spans="1:9" ht="18" customHeight="1" x14ac:dyDescent="0.3">
      <c r="A9" s="65">
        <v>5</v>
      </c>
      <c r="B9" s="66"/>
      <c r="C9" s="66"/>
      <c r="D9" s="66"/>
      <c r="E9" s="67"/>
      <c r="F9" s="68" t="str">
        <f t="shared" si="0"/>
        <v/>
      </c>
      <c r="G9" s="90" t="str">
        <f t="shared" si="1"/>
        <v/>
      </c>
      <c r="H9" t="str">
        <f>IF(G9="","",IF(OR('Form ve Puan Özeti'!$C$4="Öğretim Görevlisi",'Form ve Puan Özeti'!$E$2=""),G9,IF(AND(ISNUMBER(D9),D9&gt;='Form ve Puan Özeti'!$E$2,D9&lt;='Form ve Puan Özeti'!$F$2),G9,0)))</f>
        <v/>
      </c>
      <c r="I9" t="str">
        <f>IF(G9="","",IF(OR('Form ve Puan Özeti'!$C$7="",NOT(ISNUMBER('Form ve Puan Özeti'!$C$7))),0,IF(AND(ISNUMBER(D9),D9&gt;='Form ve Puan Özeti'!$C$7-3,D9&lt;='Form ve Puan Özeti'!$C$7),G9,0)))</f>
        <v/>
      </c>
    </row>
    <row r="10" spans="1:9" ht="18" customHeight="1" x14ac:dyDescent="0.3">
      <c r="A10" s="67">
        <v>6</v>
      </c>
      <c r="B10" s="66"/>
      <c r="C10" s="66"/>
      <c r="D10" s="66"/>
      <c r="E10" s="67"/>
      <c r="F10" s="68" t="str">
        <f t="shared" si="0"/>
        <v/>
      </c>
      <c r="G10" s="90" t="str">
        <f t="shared" si="1"/>
        <v/>
      </c>
      <c r="H10" t="str">
        <f>IF(G10="","",IF(OR('Form ve Puan Özeti'!$C$4="Öğretim Görevlisi",'Form ve Puan Özeti'!$E$2=""),G10,IF(AND(ISNUMBER(D10),D10&gt;='Form ve Puan Özeti'!$E$2,D10&lt;='Form ve Puan Özeti'!$F$2),G10,0)))</f>
        <v/>
      </c>
      <c r="I10" t="str">
        <f>IF(G10="","",IF(OR('Form ve Puan Özeti'!$C$7="",NOT(ISNUMBER('Form ve Puan Özeti'!$C$7))),0,IF(AND(ISNUMBER(D10),D10&gt;='Form ve Puan Özeti'!$C$7-3,D10&lt;='Form ve Puan Özeti'!$C$7),G10,0)))</f>
        <v/>
      </c>
    </row>
    <row r="11" spans="1:9" ht="15" customHeight="1" x14ac:dyDescent="0.3">
      <c r="A11" s="110" t="s">
        <v>83</v>
      </c>
      <c r="B11" s="110"/>
      <c r="C11" s="110"/>
      <c r="D11" s="110"/>
      <c r="E11" s="110"/>
      <c r="F11" s="110"/>
      <c r="G11" s="76">
        <f>SUM(G5:G10)</f>
        <v>0</v>
      </c>
      <c r="H11">
        <f>SUM(H5:H10)</f>
        <v>0</v>
      </c>
      <c r="I11">
        <f>SUM(I5:I10)</f>
        <v>0</v>
      </c>
    </row>
    <row r="12" spans="1:9" ht="6" customHeight="1" x14ac:dyDescent="0.3">
      <c r="A12" s="74"/>
      <c r="G12" s="75"/>
    </row>
    <row r="13" spans="1:9" ht="19.5" customHeight="1" x14ac:dyDescent="0.3">
      <c r="A13" s="125" t="s">
        <v>134</v>
      </c>
      <c r="B13" s="125"/>
      <c r="C13" s="125"/>
      <c r="D13" s="125"/>
      <c r="E13" s="125"/>
      <c r="F13" s="125"/>
      <c r="G13" s="125"/>
    </row>
    <row r="14" spans="1:9" ht="13.5" customHeight="1" x14ac:dyDescent="0.3">
      <c r="A14" s="126" t="s">
        <v>135</v>
      </c>
      <c r="B14" s="126"/>
      <c r="C14" s="126"/>
      <c r="D14" s="126"/>
      <c r="E14" s="126"/>
      <c r="F14" s="126"/>
      <c r="G14" s="126"/>
    </row>
    <row r="15" spans="1:9" ht="18" customHeight="1" x14ac:dyDescent="0.3">
      <c r="A15" s="65">
        <v>1</v>
      </c>
      <c r="B15" s="66"/>
      <c r="C15" s="66"/>
      <c r="D15" s="66"/>
      <c r="E15" s="67"/>
      <c r="F15" s="68" t="str">
        <f t="shared" ref="F15:F22" si="2">IF(E15="Kompozisyon",10,IF(E15="Solo Konser",10,IF(E15="Metot/Alıştırma Kitabı",5,IF(E15="Albüm (≥45 dk)",20,IF(E15="İcra - Koro/Karma Konser",5,"")))))</f>
        <v/>
      </c>
      <c r="G15" s="90" t="str">
        <f t="shared" ref="G15:G22" si="3">IF(F15="","",F15)</f>
        <v/>
      </c>
      <c r="H15" t="str">
        <f>IF(G15="","",IF(OR('Form ve Puan Özeti'!$C$4="Öğretim Görevlisi",'Form ve Puan Özeti'!$E$2=""),G15,IF(AND(ISNUMBER(D15),D15&gt;='Form ve Puan Özeti'!$E$2,D15&lt;='Form ve Puan Özeti'!$F$2),G15,0)))</f>
        <v/>
      </c>
      <c r="I15" t="str">
        <f>IF(G15="","",IF(OR('Form ve Puan Özeti'!$C$7="",NOT(ISNUMBER('Form ve Puan Özeti'!$C$7))),0,IF(AND(ISNUMBER(D15),D15&gt;='Form ve Puan Özeti'!$C$7-3,D15&lt;='Form ve Puan Özeti'!$C$7),G15,0)))</f>
        <v/>
      </c>
    </row>
    <row r="16" spans="1:9" ht="18" customHeight="1" x14ac:dyDescent="0.3">
      <c r="A16" s="67">
        <v>2</v>
      </c>
      <c r="B16" s="66"/>
      <c r="C16" s="66"/>
      <c r="D16" s="66"/>
      <c r="E16" s="67"/>
      <c r="F16" s="68" t="str">
        <f t="shared" si="2"/>
        <v/>
      </c>
      <c r="G16" s="90" t="str">
        <f t="shared" si="3"/>
        <v/>
      </c>
      <c r="H16" t="str">
        <f>IF(G16="","",IF(OR('Form ve Puan Özeti'!$C$4="Öğretim Görevlisi",'Form ve Puan Özeti'!$E$2=""),G16,IF(AND(ISNUMBER(D16),D16&gt;='Form ve Puan Özeti'!$E$2,D16&lt;='Form ve Puan Özeti'!$F$2),G16,0)))</f>
        <v/>
      </c>
      <c r="I16" t="str">
        <f>IF(G16="","",IF(OR('Form ve Puan Özeti'!$C$7="",NOT(ISNUMBER('Form ve Puan Özeti'!$C$7))),0,IF(AND(ISNUMBER(D16),D16&gt;='Form ve Puan Özeti'!$C$7-3,D16&lt;='Form ve Puan Özeti'!$C$7),G16,0)))</f>
        <v/>
      </c>
    </row>
    <row r="17" spans="1:9" ht="18" customHeight="1" x14ac:dyDescent="0.3">
      <c r="A17" s="65">
        <v>3</v>
      </c>
      <c r="B17" s="66"/>
      <c r="C17" s="66"/>
      <c r="D17" s="66"/>
      <c r="E17" s="67"/>
      <c r="F17" s="68" t="str">
        <f t="shared" si="2"/>
        <v/>
      </c>
      <c r="G17" s="90" t="str">
        <f t="shared" si="3"/>
        <v/>
      </c>
      <c r="H17" t="str">
        <f>IF(G17="","",IF(OR('Form ve Puan Özeti'!$C$4="Öğretim Görevlisi",'Form ve Puan Özeti'!$E$2=""),G17,IF(AND(ISNUMBER(D17),D17&gt;='Form ve Puan Özeti'!$E$2,D17&lt;='Form ve Puan Özeti'!$F$2),G17,0)))</f>
        <v/>
      </c>
      <c r="I17" t="str">
        <f>IF(G17="","",IF(OR('Form ve Puan Özeti'!$C$7="",NOT(ISNUMBER('Form ve Puan Özeti'!$C$7))),0,IF(AND(ISNUMBER(D17),D17&gt;='Form ve Puan Özeti'!$C$7-3,D17&lt;='Form ve Puan Özeti'!$C$7),G17,0)))</f>
        <v/>
      </c>
    </row>
    <row r="18" spans="1:9" ht="18" customHeight="1" x14ac:dyDescent="0.3">
      <c r="A18" s="67">
        <v>4</v>
      </c>
      <c r="B18" s="66"/>
      <c r="C18" s="66"/>
      <c r="D18" s="66"/>
      <c r="E18" s="67"/>
      <c r="F18" s="68" t="str">
        <f t="shared" si="2"/>
        <v/>
      </c>
      <c r="G18" s="90" t="str">
        <f t="shared" si="3"/>
        <v/>
      </c>
      <c r="H18" t="str">
        <f>IF(G18="","",IF(OR('Form ve Puan Özeti'!$C$4="Öğretim Görevlisi",'Form ve Puan Özeti'!$E$2=""),G18,IF(AND(ISNUMBER(D18),D18&gt;='Form ve Puan Özeti'!$E$2,D18&lt;='Form ve Puan Özeti'!$F$2),G18,0)))</f>
        <v/>
      </c>
      <c r="I18" t="str">
        <f>IF(G18="","",IF(OR('Form ve Puan Özeti'!$C$7="",NOT(ISNUMBER('Form ve Puan Özeti'!$C$7))),0,IF(AND(ISNUMBER(D18),D18&gt;='Form ve Puan Özeti'!$C$7-3,D18&lt;='Form ve Puan Özeti'!$C$7),G18,0)))</f>
        <v/>
      </c>
    </row>
    <row r="19" spans="1:9" ht="18" customHeight="1" x14ac:dyDescent="0.3">
      <c r="A19" s="65">
        <v>5</v>
      </c>
      <c r="B19" s="66"/>
      <c r="C19" s="66"/>
      <c r="D19" s="66"/>
      <c r="E19" s="67"/>
      <c r="F19" s="68" t="str">
        <f t="shared" si="2"/>
        <v/>
      </c>
      <c r="G19" s="90" t="str">
        <f t="shared" si="3"/>
        <v/>
      </c>
      <c r="H19" t="str">
        <f>IF(G19="","",IF(OR('Form ve Puan Özeti'!$C$4="Öğretim Görevlisi",'Form ve Puan Özeti'!$E$2=""),G19,IF(AND(ISNUMBER(D19),D19&gt;='Form ve Puan Özeti'!$E$2,D19&lt;='Form ve Puan Özeti'!$F$2),G19,0)))</f>
        <v/>
      </c>
      <c r="I19" t="str">
        <f>IF(G19="","",IF(OR('Form ve Puan Özeti'!$C$7="",NOT(ISNUMBER('Form ve Puan Özeti'!$C$7))),0,IF(AND(ISNUMBER(D19),D19&gt;='Form ve Puan Özeti'!$C$7-3,D19&lt;='Form ve Puan Özeti'!$C$7),G19,0)))</f>
        <v/>
      </c>
    </row>
    <row r="20" spans="1:9" ht="18" customHeight="1" x14ac:dyDescent="0.3">
      <c r="A20" s="67">
        <v>6</v>
      </c>
      <c r="B20" s="66"/>
      <c r="C20" s="66"/>
      <c r="D20" s="66"/>
      <c r="E20" s="67"/>
      <c r="F20" s="68" t="str">
        <f t="shared" si="2"/>
        <v/>
      </c>
      <c r="G20" s="90" t="str">
        <f t="shared" si="3"/>
        <v/>
      </c>
      <c r="H20" t="str">
        <f>IF(G20="","",IF(OR('Form ve Puan Özeti'!$C$4="Öğretim Görevlisi",'Form ve Puan Özeti'!$E$2=""),G20,IF(AND(ISNUMBER(D20),D20&gt;='Form ve Puan Özeti'!$E$2,D20&lt;='Form ve Puan Özeti'!$F$2),G20,0)))</f>
        <v/>
      </c>
      <c r="I20" t="str">
        <f>IF(G20="","",IF(OR('Form ve Puan Özeti'!$C$7="",NOT(ISNUMBER('Form ve Puan Özeti'!$C$7))),0,IF(AND(ISNUMBER(D20),D20&gt;='Form ve Puan Özeti'!$C$7-3,D20&lt;='Form ve Puan Özeti'!$C$7),G20,0)))</f>
        <v/>
      </c>
    </row>
    <row r="21" spans="1:9" ht="18" customHeight="1" x14ac:dyDescent="0.3">
      <c r="A21" s="65">
        <v>7</v>
      </c>
      <c r="B21" s="66"/>
      <c r="C21" s="66"/>
      <c r="D21" s="66"/>
      <c r="E21" s="67"/>
      <c r="F21" s="68" t="str">
        <f t="shared" si="2"/>
        <v/>
      </c>
      <c r="G21" s="90" t="str">
        <f t="shared" si="3"/>
        <v/>
      </c>
      <c r="H21" t="str">
        <f>IF(G21="","",IF(OR('Form ve Puan Özeti'!$C$4="Öğretim Görevlisi",'Form ve Puan Özeti'!$E$2=""),G21,IF(AND(ISNUMBER(D21),D21&gt;='Form ve Puan Özeti'!$E$2,D21&lt;='Form ve Puan Özeti'!$F$2),G21,0)))</f>
        <v/>
      </c>
      <c r="I21" t="str">
        <f>IF(G21="","",IF(OR('Form ve Puan Özeti'!$C$7="",NOT(ISNUMBER('Form ve Puan Özeti'!$C$7))),0,IF(AND(ISNUMBER(D21),D21&gt;='Form ve Puan Özeti'!$C$7-3,D21&lt;='Form ve Puan Özeti'!$C$7),G21,0)))</f>
        <v/>
      </c>
    </row>
    <row r="22" spans="1:9" ht="18" customHeight="1" x14ac:dyDescent="0.3">
      <c r="A22" s="67">
        <v>8</v>
      </c>
      <c r="B22" s="66"/>
      <c r="C22" s="66"/>
      <c r="D22" s="66"/>
      <c r="E22" s="67"/>
      <c r="F22" s="68" t="str">
        <f t="shared" si="2"/>
        <v/>
      </c>
      <c r="G22" s="90" t="str">
        <f t="shared" si="3"/>
        <v/>
      </c>
      <c r="H22" t="str">
        <f>IF(G22="","",IF(OR('Form ve Puan Özeti'!$C$4="Öğretim Görevlisi",'Form ve Puan Özeti'!$E$2=""),G22,IF(AND(ISNUMBER(D22),D22&gt;='Form ve Puan Özeti'!$E$2,D22&lt;='Form ve Puan Özeti'!$F$2),G22,0)))</f>
        <v/>
      </c>
      <c r="I22" t="str">
        <f>IF(G22="","",IF(OR('Form ve Puan Özeti'!$C$7="",NOT(ISNUMBER('Form ve Puan Özeti'!$C$7))),0,IF(AND(ISNUMBER(D22),D22&gt;='Form ve Puan Özeti'!$C$7-3,D22&lt;='Form ve Puan Özeti'!$C$7),G22,0)))</f>
        <v/>
      </c>
    </row>
    <row r="23" spans="1:9" ht="15" customHeight="1" x14ac:dyDescent="0.3">
      <c r="A23" s="110" t="s">
        <v>83</v>
      </c>
      <c r="B23" s="110"/>
      <c r="C23" s="110"/>
      <c r="D23" s="110"/>
      <c r="E23" s="110"/>
      <c r="F23" s="110"/>
      <c r="G23" s="76">
        <f>SUM(G15:G22)-SUMIFS(G15:G22,E15:E22,"İcra - Koro/Karma Konser")+MIN(SUMIFS(G15:G22,E15:E22,"İcra - Koro/Karma Konser"),5)</f>
        <v>0</v>
      </c>
      <c r="H23">
        <f>SUM(H15:H22)-SUMIFS(H15:H22,E15:E22,"İcra - Koro/Karma Konser")+MIN(SUMIFS(H15:H22,E15:E22,"İcra - Koro/Karma Konser"),5)</f>
        <v>0</v>
      </c>
      <c r="I23">
        <f>SUM(I15:I22)-SUMIFS(I15:I22,E15:E22,"İcra - Koro/Karma Konser")+MIN(SUMIFS(I15:I22,E15:E22,"İcra - Koro/Karma Konser"),5)</f>
        <v>0</v>
      </c>
    </row>
    <row r="24" spans="1:9" ht="6" customHeight="1" x14ac:dyDescent="0.3">
      <c r="A24" s="74"/>
      <c r="G24" s="75"/>
    </row>
    <row r="25" spans="1:9" ht="19.5" customHeight="1" x14ac:dyDescent="0.3">
      <c r="A25" s="125" t="s">
        <v>136</v>
      </c>
      <c r="B25" s="125"/>
      <c r="C25" s="125"/>
      <c r="D25" s="125"/>
      <c r="E25" s="125"/>
      <c r="F25" s="125"/>
      <c r="G25" s="125"/>
    </row>
    <row r="26" spans="1:9" ht="13.5" customHeight="1" x14ac:dyDescent="0.3">
      <c r="A26" s="126" t="s">
        <v>137</v>
      </c>
      <c r="B26" s="126"/>
      <c r="C26" s="126"/>
      <c r="D26" s="126"/>
      <c r="E26" s="126"/>
      <c r="F26" s="126"/>
      <c r="G26" s="126"/>
    </row>
    <row r="27" spans="1:9" ht="18" customHeight="1" x14ac:dyDescent="0.3">
      <c r="A27" s="65">
        <v>1</v>
      </c>
      <c r="B27" s="66"/>
      <c r="C27" s="66"/>
      <c r="D27" s="66"/>
      <c r="E27" s="67"/>
      <c r="F27" s="68" t="str">
        <f>IF(E27="Araştırma/Yorum/Dramatik Tasarım Görevi",10,"")</f>
        <v/>
      </c>
      <c r="G27" s="90" t="str">
        <f>IF(F27="","",F27)</f>
        <v/>
      </c>
      <c r="H27" t="str">
        <f>IF(G27="","",IF(OR('Form ve Puan Özeti'!$C$4="Öğretim Görevlisi",'Form ve Puan Özeti'!$E$2=""),G27,IF(AND(ISNUMBER(D27),D27&gt;='Form ve Puan Özeti'!$E$2,D27&lt;='Form ve Puan Özeti'!$F$2),G27,0)))</f>
        <v/>
      </c>
      <c r="I27" t="str">
        <f>IF(G27="","",IF(OR('Form ve Puan Özeti'!$C$7="",NOT(ISNUMBER('Form ve Puan Özeti'!$C$7))),0,IF(AND(ISNUMBER(D27),D27&gt;='Form ve Puan Özeti'!$C$7-3,D27&lt;='Form ve Puan Özeti'!$C$7),G27,0)))</f>
        <v/>
      </c>
    </row>
    <row r="28" spans="1:9" ht="18" customHeight="1" x14ac:dyDescent="0.3">
      <c r="A28" s="67">
        <v>2</v>
      </c>
      <c r="B28" s="66"/>
      <c r="C28" s="66"/>
      <c r="D28" s="66"/>
      <c r="E28" s="67"/>
      <c r="F28" s="68" t="str">
        <f>IF(E28="Araştırma/Yorum/Dramatik Tasarım Görevi",10,"")</f>
        <v/>
      </c>
      <c r="G28" s="90" t="str">
        <f>IF(F28="","",F28)</f>
        <v/>
      </c>
      <c r="H28" t="str">
        <f>IF(G28="","",IF(OR('Form ve Puan Özeti'!$C$4="Öğretim Görevlisi",'Form ve Puan Özeti'!$E$2=""),G28,IF(AND(ISNUMBER(D28),D28&gt;='Form ve Puan Özeti'!$E$2,D28&lt;='Form ve Puan Özeti'!$F$2),G28,0)))</f>
        <v/>
      </c>
      <c r="I28" t="str">
        <f>IF(G28="","",IF(OR('Form ve Puan Özeti'!$C$7="",NOT(ISNUMBER('Form ve Puan Özeti'!$C$7))),0,IF(AND(ISNUMBER(D28),D28&gt;='Form ve Puan Özeti'!$C$7-3,D28&lt;='Form ve Puan Özeti'!$C$7),G28,0)))</f>
        <v/>
      </c>
    </row>
    <row r="29" spans="1:9" ht="18" customHeight="1" x14ac:dyDescent="0.3">
      <c r="A29" s="65">
        <v>3</v>
      </c>
      <c r="B29" s="66"/>
      <c r="C29" s="66"/>
      <c r="D29" s="66"/>
      <c r="E29" s="67"/>
      <c r="F29" s="68" t="str">
        <f>IF(E29="Araştırma/Yorum/Dramatik Tasarım Görevi",10,"")</f>
        <v/>
      </c>
      <c r="G29" s="90" t="str">
        <f>IF(F29="","",F29)</f>
        <v/>
      </c>
      <c r="H29" t="str">
        <f>IF(G29="","",IF(OR('Form ve Puan Özeti'!$C$4="Öğretim Görevlisi",'Form ve Puan Özeti'!$E$2=""),G29,IF(AND(ISNUMBER(D29),D29&gt;='Form ve Puan Özeti'!$E$2,D29&lt;='Form ve Puan Özeti'!$F$2),G29,0)))</f>
        <v/>
      </c>
      <c r="I29" t="str">
        <f>IF(G29="","",IF(OR('Form ve Puan Özeti'!$C$7="",NOT(ISNUMBER('Form ve Puan Özeti'!$C$7))),0,IF(AND(ISNUMBER(D29),D29&gt;='Form ve Puan Özeti'!$C$7-3,D29&lt;='Form ve Puan Özeti'!$C$7),G29,0)))</f>
        <v/>
      </c>
    </row>
    <row r="30" spans="1:9" ht="18" customHeight="1" x14ac:dyDescent="0.3">
      <c r="A30" s="67">
        <v>4</v>
      </c>
      <c r="B30" s="66"/>
      <c r="C30" s="66"/>
      <c r="D30" s="66"/>
      <c r="E30" s="67"/>
      <c r="F30" s="68" t="str">
        <f>IF(E30="Araştırma/Yorum/Dramatik Tasarım Görevi",10,"")</f>
        <v/>
      </c>
      <c r="G30" s="90" t="str">
        <f>IF(F30="","",F30)</f>
        <v/>
      </c>
      <c r="H30" t="str">
        <f>IF(G30="","",IF(OR('Form ve Puan Özeti'!$C$4="Öğretim Görevlisi",'Form ve Puan Özeti'!$E$2=""),G30,IF(AND(ISNUMBER(D30),D30&gt;='Form ve Puan Özeti'!$E$2,D30&lt;='Form ve Puan Özeti'!$F$2),G30,0)))</f>
        <v/>
      </c>
      <c r="I30" t="str">
        <f>IF(G30="","",IF(OR('Form ve Puan Özeti'!$C$7="",NOT(ISNUMBER('Form ve Puan Özeti'!$C$7))),0,IF(AND(ISNUMBER(D30),D30&gt;='Form ve Puan Özeti'!$C$7-3,D30&lt;='Form ve Puan Özeti'!$C$7),G30,0)))</f>
        <v/>
      </c>
    </row>
    <row r="31" spans="1:9" ht="15" customHeight="1" x14ac:dyDescent="0.3">
      <c r="A31" s="110" t="s">
        <v>83</v>
      </c>
      <c r="B31" s="110"/>
      <c r="C31" s="110"/>
      <c r="D31" s="110"/>
      <c r="E31" s="110"/>
      <c r="F31" s="110"/>
      <c r="G31" s="76">
        <f>SUM(G27:G30)</f>
        <v>0</v>
      </c>
      <c r="H31">
        <f>SUM(H27:H30)</f>
        <v>0</v>
      </c>
      <c r="I31">
        <f>SUM(I27:I30)</f>
        <v>0</v>
      </c>
    </row>
    <row r="32" spans="1:9" ht="6" customHeight="1" x14ac:dyDescent="0.3">
      <c r="A32" s="74"/>
      <c r="G32" s="75"/>
    </row>
    <row r="33" spans="1:9" ht="19.5" customHeight="1" x14ac:dyDescent="0.3">
      <c r="A33" s="125" t="s">
        <v>138</v>
      </c>
      <c r="B33" s="125"/>
      <c r="C33" s="125"/>
      <c r="D33" s="125"/>
      <c r="E33" s="125"/>
      <c r="F33" s="125"/>
      <c r="G33" s="125"/>
    </row>
    <row r="34" spans="1:9" ht="41.25" customHeight="1" x14ac:dyDescent="0.3">
      <c r="A34" s="126" t="s">
        <v>139</v>
      </c>
      <c r="B34" s="126"/>
      <c r="C34" s="126"/>
      <c r="D34" s="126"/>
      <c r="E34" s="126"/>
      <c r="F34" s="126"/>
      <c r="G34" s="126"/>
    </row>
    <row r="35" spans="1:9" ht="18" customHeight="1" x14ac:dyDescent="0.3">
      <c r="A35" s="65">
        <v>1</v>
      </c>
      <c r="B35" s="66"/>
      <c r="C35" s="66"/>
      <c r="D35" s="66"/>
      <c r="E35" s="67"/>
      <c r="F35" s="68" t="str">
        <f t="shared" ref="F35:F40" si="4">IF(E35="Oyunculuk - Ödenekli/Ulusal Tiyatro",10,IF(E35="Reji - Ödenekli/Ulusal Tiyatro",20,IF(E35="Atölye Çalışması",5,IF(E35="Tiyatro Topluluğu Çalıştırma",5,IF(E35="Rejisör Yardımcılığı",5,"")))))</f>
        <v/>
      </c>
      <c r="G35" s="90" t="str">
        <f t="shared" ref="G35:G40" si="5">IF(F35="","",F35)</f>
        <v/>
      </c>
      <c r="H35" t="str">
        <f>IF(G35="","",IF(OR('Form ve Puan Özeti'!$C$4="Öğretim Görevlisi",'Form ve Puan Özeti'!$E$2=""),G35,IF(AND(ISNUMBER(D35),D35&gt;='Form ve Puan Özeti'!$E$2,D35&lt;='Form ve Puan Özeti'!$F$2),G35,0)))</f>
        <v/>
      </c>
      <c r="I35" t="str">
        <f>IF(G35="","",IF(OR('Form ve Puan Özeti'!$C$7="",NOT(ISNUMBER('Form ve Puan Özeti'!$C$7))),0,IF(AND(ISNUMBER(D35),D35&gt;='Form ve Puan Özeti'!$C$7-3,D35&lt;='Form ve Puan Özeti'!$C$7),G35,0)))</f>
        <v/>
      </c>
    </row>
    <row r="36" spans="1:9" ht="18" customHeight="1" x14ac:dyDescent="0.3">
      <c r="A36" s="67">
        <v>2</v>
      </c>
      <c r="B36" s="66"/>
      <c r="C36" s="66"/>
      <c r="D36" s="66"/>
      <c r="E36" s="67"/>
      <c r="F36" s="68" t="str">
        <f t="shared" si="4"/>
        <v/>
      </c>
      <c r="G36" s="90" t="str">
        <f t="shared" si="5"/>
        <v/>
      </c>
      <c r="H36" t="str">
        <f>IF(G36="","",IF(OR('Form ve Puan Özeti'!$C$4="Öğretim Görevlisi",'Form ve Puan Özeti'!$E$2=""),G36,IF(AND(ISNUMBER(D36),D36&gt;='Form ve Puan Özeti'!$E$2,D36&lt;='Form ve Puan Özeti'!$F$2),G36,0)))</f>
        <v/>
      </c>
      <c r="I36" t="str">
        <f>IF(G36="","",IF(OR('Form ve Puan Özeti'!$C$7="",NOT(ISNUMBER('Form ve Puan Özeti'!$C$7))),0,IF(AND(ISNUMBER(D36),D36&gt;='Form ve Puan Özeti'!$C$7-3,D36&lt;='Form ve Puan Özeti'!$C$7),G36,0)))</f>
        <v/>
      </c>
    </row>
    <row r="37" spans="1:9" ht="18" customHeight="1" x14ac:dyDescent="0.3">
      <c r="A37" s="65">
        <v>3</v>
      </c>
      <c r="B37" s="66"/>
      <c r="C37" s="66"/>
      <c r="D37" s="66"/>
      <c r="E37" s="67"/>
      <c r="F37" s="68" t="str">
        <f t="shared" si="4"/>
        <v/>
      </c>
      <c r="G37" s="90" t="str">
        <f t="shared" si="5"/>
        <v/>
      </c>
      <c r="H37" t="str">
        <f>IF(G37="","",IF(OR('Form ve Puan Özeti'!$C$4="Öğretim Görevlisi",'Form ve Puan Özeti'!$E$2=""),G37,IF(AND(ISNUMBER(D37),D37&gt;='Form ve Puan Özeti'!$E$2,D37&lt;='Form ve Puan Özeti'!$F$2),G37,0)))</f>
        <v/>
      </c>
      <c r="I37" t="str">
        <f>IF(G37="","",IF(OR('Form ve Puan Özeti'!$C$7="",NOT(ISNUMBER('Form ve Puan Özeti'!$C$7))),0,IF(AND(ISNUMBER(D37),D37&gt;='Form ve Puan Özeti'!$C$7-3,D37&lt;='Form ve Puan Özeti'!$C$7),G37,0)))</f>
        <v/>
      </c>
    </row>
    <row r="38" spans="1:9" ht="18" customHeight="1" x14ac:dyDescent="0.3">
      <c r="A38" s="67">
        <v>4</v>
      </c>
      <c r="B38" s="66"/>
      <c r="C38" s="66"/>
      <c r="D38" s="66"/>
      <c r="E38" s="67"/>
      <c r="F38" s="68" t="str">
        <f t="shared" si="4"/>
        <v/>
      </c>
      <c r="G38" s="90" t="str">
        <f t="shared" si="5"/>
        <v/>
      </c>
      <c r="H38" t="str">
        <f>IF(G38="","",IF(OR('Form ve Puan Özeti'!$C$4="Öğretim Görevlisi",'Form ve Puan Özeti'!$E$2=""),G38,IF(AND(ISNUMBER(D38),D38&gt;='Form ve Puan Özeti'!$E$2,D38&lt;='Form ve Puan Özeti'!$F$2),G38,0)))</f>
        <v/>
      </c>
      <c r="I38" t="str">
        <f>IF(G38="","",IF(OR('Form ve Puan Özeti'!$C$7="",NOT(ISNUMBER('Form ve Puan Özeti'!$C$7))),0,IF(AND(ISNUMBER(D38),D38&gt;='Form ve Puan Özeti'!$C$7-3,D38&lt;='Form ve Puan Özeti'!$C$7),G38,0)))</f>
        <v/>
      </c>
    </row>
    <row r="39" spans="1:9" ht="18" customHeight="1" x14ac:dyDescent="0.3">
      <c r="A39" s="65">
        <v>5</v>
      </c>
      <c r="B39" s="66"/>
      <c r="C39" s="66"/>
      <c r="D39" s="66"/>
      <c r="E39" s="67"/>
      <c r="F39" s="68" t="str">
        <f t="shared" si="4"/>
        <v/>
      </c>
      <c r="G39" s="90" t="str">
        <f t="shared" si="5"/>
        <v/>
      </c>
      <c r="H39" t="str">
        <f>IF(G39="","",IF(OR('Form ve Puan Özeti'!$C$4="Öğretim Görevlisi",'Form ve Puan Özeti'!$E$2=""),G39,IF(AND(ISNUMBER(D39),D39&gt;='Form ve Puan Özeti'!$E$2,D39&lt;='Form ve Puan Özeti'!$F$2),G39,0)))</f>
        <v/>
      </c>
      <c r="I39" t="str">
        <f>IF(G39="","",IF(OR('Form ve Puan Özeti'!$C$7="",NOT(ISNUMBER('Form ve Puan Özeti'!$C$7))),0,IF(AND(ISNUMBER(D39),D39&gt;='Form ve Puan Özeti'!$C$7-3,D39&lt;='Form ve Puan Özeti'!$C$7),G39,0)))</f>
        <v/>
      </c>
    </row>
    <row r="40" spans="1:9" ht="18" customHeight="1" x14ac:dyDescent="0.3">
      <c r="A40" s="67">
        <v>6</v>
      </c>
      <c r="B40" s="66"/>
      <c r="C40" s="66"/>
      <c r="D40" s="66"/>
      <c r="E40" s="67"/>
      <c r="F40" s="68" t="str">
        <f t="shared" si="4"/>
        <v/>
      </c>
      <c r="G40" s="90" t="str">
        <f t="shared" si="5"/>
        <v/>
      </c>
      <c r="H40" t="str">
        <f>IF(G40="","",IF(OR('Form ve Puan Özeti'!$C$4="Öğretim Görevlisi",'Form ve Puan Özeti'!$E$2=""),G40,IF(AND(ISNUMBER(D40),D40&gt;='Form ve Puan Özeti'!$E$2,D40&lt;='Form ve Puan Özeti'!$F$2),G40,0)))</f>
        <v/>
      </c>
      <c r="I40" t="str">
        <f>IF(G40="","",IF(OR('Form ve Puan Özeti'!$C$7="",NOT(ISNUMBER('Form ve Puan Özeti'!$C$7))),0,IF(AND(ISNUMBER(D40),D40&gt;='Form ve Puan Özeti'!$C$7-3,D40&lt;='Form ve Puan Özeti'!$C$7),G40,0)))</f>
        <v/>
      </c>
    </row>
    <row r="41" spans="1:9" ht="15" customHeight="1" x14ac:dyDescent="0.3">
      <c r="A41" s="110" t="s">
        <v>83</v>
      </c>
      <c r="B41" s="110"/>
      <c r="C41" s="110"/>
      <c r="D41" s="110"/>
      <c r="E41" s="110"/>
      <c r="F41" s="110"/>
      <c r="G41" s="76">
        <f>SUM(G35:G40)</f>
        <v>0</v>
      </c>
      <c r="H41">
        <f>SUM(H35:H40)</f>
        <v>0</v>
      </c>
      <c r="I41">
        <f>SUM(I35:I40)</f>
        <v>0</v>
      </c>
    </row>
    <row r="42" spans="1:9" ht="6" customHeight="1" x14ac:dyDescent="0.3">
      <c r="A42" s="74"/>
      <c r="G42" s="75"/>
    </row>
    <row r="43" spans="1:9" ht="19.5" customHeight="1" x14ac:dyDescent="0.3">
      <c r="A43" s="125" t="s">
        <v>140</v>
      </c>
      <c r="B43" s="125"/>
      <c r="C43" s="125"/>
      <c r="D43" s="125"/>
      <c r="E43" s="125"/>
      <c r="F43" s="125"/>
      <c r="G43" s="125"/>
    </row>
    <row r="44" spans="1:9" ht="28.5" customHeight="1" x14ac:dyDescent="0.3">
      <c r="A44" s="126" t="s">
        <v>141</v>
      </c>
      <c r="B44" s="126"/>
      <c r="C44" s="126"/>
      <c r="D44" s="126"/>
      <c r="E44" s="126"/>
      <c r="F44" s="126"/>
      <c r="G44" s="126"/>
    </row>
    <row r="45" spans="1:9" ht="18" customHeight="1" x14ac:dyDescent="0.3">
      <c r="A45" s="65">
        <v>1</v>
      </c>
      <c r="B45" s="66"/>
      <c r="C45" s="66"/>
      <c r="D45" s="66"/>
      <c r="E45" s="67"/>
      <c r="F45" s="68" t="str">
        <f t="shared" ref="F45:F50" si="6">IF(E45="Dramatik Metin + Sahne",10,IF(E45="Özgün Oyun Metni",10,IF(E45="Araştırma/Yorum/Tasarım Görevi",10,IF(E45="Senaryo/Eleştiri/Tanıtım Yazısı",10,""))))</f>
        <v/>
      </c>
      <c r="G45" s="90" t="str">
        <f t="shared" ref="G45:G50" si="7">IF(F45="","",F45)</f>
        <v/>
      </c>
      <c r="H45" t="str">
        <f>IF(G45="","",IF(OR('Form ve Puan Özeti'!$C$4="Öğretim Görevlisi",'Form ve Puan Özeti'!$E$2=""),G45,IF(AND(ISNUMBER(D45),D45&gt;='Form ve Puan Özeti'!$E$2,D45&lt;='Form ve Puan Özeti'!$F$2),G45,0)))</f>
        <v/>
      </c>
      <c r="I45" t="str">
        <f>IF(G45="","",IF(OR('Form ve Puan Özeti'!$C$7="",NOT(ISNUMBER('Form ve Puan Özeti'!$C$7))),0,IF(AND(ISNUMBER(D45),D45&gt;='Form ve Puan Özeti'!$C$7-3,D45&lt;='Form ve Puan Özeti'!$C$7),G45,0)))</f>
        <v/>
      </c>
    </row>
    <row r="46" spans="1:9" ht="18" customHeight="1" x14ac:dyDescent="0.3">
      <c r="A46" s="67">
        <v>2</v>
      </c>
      <c r="B46" s="66"/>
      <c r="C46" s="66"/>
      <c r="D46" s="66"/>
      <c r="E46" s="67"/>
      <c r="F46" s="68" t="str">
        <f t="shared" si="6"/>
        <v/>
      </c>
      <c r="G46" s="90" t="str">
        <f t="shared" si="7"/>
        <v/>
      </c>
      <c r="H46" t="str">
        <f>IF(G46="","",IF(OR('Form ve Puan Özeti'!$C$4="Öğretim Görevlisi",'Form ve Puan Özeti'!$E$2=""),G46,IF(AND(ISNUMBER(D46),D46&gt;='Form ve Puan Özeti'!$E$2,D46&lt;='Form ve Puan Özeti'!$F$2),G46,0)))</f>
        <v/>
      </c>
      <c r="I46" t="str">
        <f>IF(G46="","",IF(OR('Form ve Puan Özeti'!$C$7="",NOT(ISNUMBER('Form ve Puan Özeti'!$C$7))),0,IF(AND(ISNUMBER(D46),D46&gt;='Form ve Puan Özeti'!$C$7-3,D46&lt;='Form ve Puan Özeti'!$C$7),G46,0)))</f>
        <v/>
      </c>
    </row>
    <row r="47" spans="1:9" ht="18" customHeight="1" x14ac:dyDescent="0.3">
      <c r="A47" s="65">
        <v>3</v>
      </c>
      <c r="B47" s="66"/>
      <c r="C47" s="66"/>
      <c r="D47" s="66"/>
      <c r="E47" s="67"/>
      <c r="F47" s="68" t="str">
        <f t="shared" si="6"/>
        <v/>
      </c>
      <c r="G47" s="90" t="str">
        <f t="shared" si="7"/>
        <v/>
      </c>
      <c r="H47" t="str">
        <f>IF(G47="","",IF(OR('Form ve Puan Özeti'!$C$4="Öğretim Görevlisi",'Form ve Puan Özeti'!$E$2=""),G47,IF(AND(ISNUMBER(D47),D47&gt;='Form ve Puan Özeti'!$E$2,D47&lt;='Form ve Puan Özeti'!$F$2),G47,0)))</f>
        <v/>
      </c>
      <c r="I47" t="str">
        <f>IF(G47="","",IF(OR('Form ve Puan Özeti'!$C$7="",NOT(ISNUMBER('Form ve Puan Özeti'!$C$7))),0,IF(AND(ISNUMBER(D47),D47&gt;='Form ve Puan Özeti'!$C$7-3,D47&lt;='Form ve Puan Özeti'!$C$7),G47,0)))</f>
        <v/>
      </c>
    </row>
    <row r="48" spans="1:9" ht="18" customHeight="1" x14ac:dyDescent="0.3">
      <c r="A48" s="67">
        <v>4</v>
      </c>
      <c r="B48" s="66"/>
      <c r="C48" s="66"/>
      <c r="D48" s="66"/>
      <c r="E48" s="67"/>
      <c r="F48" s="68" t="str">
        <f t="shared" si="6"/>
        <v/>
      </c>
      <c r="G48" s="90" t="str">
        <f t="shared" si="7"/>
        <v/>
      </c>
      <c r="H48" t="str">
        <f>IF(G48="","",IF(OR('Form ve Puan Özeti'!$C$4="Öğretim Görevlisi",'Form ve Puan Özeti'!$E$2=""),G48,IF(AND(ISNUMBER(D48),D48&gt;='Form ve Puan Özeti'!$E$2,D48&lt;='Form ve Puan Özeti'!$F$2),G48,0)))</f>
        <v/>
      </c>
      <c r="I48" t="str">
        <f>IF(G48="","",IF(OR('Form ve Puan Özeti'!$C$7="",NOT(ISNUMBER('Form ve Puan Özeti'!$C$7))),0,IF(AND(ISNUMBER(D48),D48&gt;='Form ve Puan Özeti'!$C$7-3,D48&lt;='Form ve Puan Özeti'!$C$7),G48,0)))</f>
        <v/>
      </c>
    </row>
    <row r="49" spans="1:9" ht="18" customHeight="1" x14ac:dyDescent="0.3">
      <c r="A49" s="65">
        <v>5</v>
      </c>
      <c r="B49" s="66"/>
      <c r="C49" s="66"/>
      <c r="D49" s="66"/>
      <c r="E49" s="67"/>
      <c r="F49" s="68" t="str">
        <f t="shared" si="6"/>
        <v/>
      </c>
      <c r="G49" s="90" t="str">
        <f t="shared" si="7"/>
        <v/>
      </c>
      <c r="H49" t="str">
        <f>IF(G49="","",IF(OR('Form ve Puan Özeti'!$C$4="Öğretim Görevlisi",'Form ve Puan Özeti'!$E$2=""),G49,IF(AND(ISNUMBER(D49),D49&gt;='Form ve Puan Özeti'!$E$2,D49&lt;='Form ve Puan Özeti'!$F$2),G49,0)))</f>
        <v/>
      </c>
      <c r="I49" t="str">
        <f>IF(G49="","",IF(OR('Form ve Puan Özeti'!$C$7="",NOT(ISNUMBER('Form ve Puan Özeti'!$C$7))),0,IF(AND(ISNUMBER(D49),D49&gt;='Form ve Puan Özeti'!$C$7-3,D49&lt;='Form ve Puan Özeti'!$C$7),G49,0)))</f>
        <v/>
      </c>
    </row>
    <row r="50" spans="1:9" ht="18" customHeight="1" x14ac:dyDescent="0.3">
      <c r="A50" s="67">
        <v>6</v>
      </c>
      <c r="B50" s="66"/>
      <c r="C50" s="66"/>
      <c r="D50" s="66"/>
      <c r="E50" s="67"/>
      <c r="F50" s="68" t="str">
        <f t="shared" si="6"/>
        <v/>
      </c>
      <c r="G50" s="90" t="str">
        <f t="shared" si="7"/>
        <v/>
      </c>
      <c r="H50" t="str">
        <f>IF(G50="","",IF(OR('Form ve Puan Özeti'!$C$4="Öğretim Görevlisi",'Form ve Puan Özeti'!$E$2=""),G50,IF(AND(ISNUMBER(D50),D50&gt;='Form ve Puan Özeti'!$E$2,D50&lt;='Form ve Puan Özeti'!$F$2),G50,0)))</f>
        <v/>
      </c>
      <c r="I50" t="str">
        <f>IF(G50="","",IF(OR('Form ve Puan Özeti'!$C$7="",NOT(ISNUMBER('Form ve Puan Özeti'!$C$7))),0,IF(AND(ISNUMBER(D50),D50&gt;='Form ve Puan Özeti'!$C$7-3,D50&lt;='Form ve Puan Özeti'!$C$7),G50,0)))</f>
        <v/>
      </c>
    </row>
    <row r="51" spans="1:9" ht="15" customHeight="1" x14ac:dyDescent="0.3">
      <c r="A51" s="110" t="s">
        <v>83</v>
      </c>
      <c r="B51" s="110"/>
      <c r="C51" s="110"/>
      <c r="D51" s="110"/>
      <c r="E51" s="110"/>
      <c r="F51" s="110"/>
      <c r="G51" s="76">
        <f>SUM(G45:G50)-SUMIFS(G45:G50,E45:E50,"Senaryo/Eleştiri/Tanıtım Yazısı")+MIN(SUMIFS(G45:G50,E45:E50,"Senaryo/Eleştiri/Tanıtım Yazısı"),10)</f>
        <v>0</v>
      </c>
      <c r="H51">
        <f>SUM(H45:H50)-SUMIFS(H45:H50,E45:E50,"Senaryo/Eleştiri/Tanıtım Yazısı")+MIN(SUMIFS(H45:H50,E45:E50,"Senaryo/Eleştiri/Tanıtım Yazısı"),10)</f>
        <v>0</v>
      </c>
      <c r="I51">
        <f>SUM(I45:I50)-SUMIFS(I45:I50,E45:E50,"Senaryo/Eleştiri/Tanıtım Yazısı")+MIN(SUMIFS(I45:I50,E45:E50,"Senaryo/Eleştiri/Tanıtım Yazısı"),10)</f>
        <v>0</v>
      </c>
    </row>
    <row r="52" spans="1:9" ht="6" customHeight="1" x14ac:dyDescent="0.3">
      <c r="A52" s="74"/>
      <c r="G52" s="75"/>
    </row>
    <row r="53" spans="1:9" ht="19.5" customHeight="1" x14ac:dyDescent="0.3">
      <c r="A53" s="125" t="s">
        <v>142</v>
      </c>
      <c r="B53" s="125"/>
      <c r="C53" s="125"/>
      <c r="D53" s="125"/>
      <c r="E53" s="125"/>
      <c r="F53" s="125"/>
      <c r="G53" s="125"/>
    </row>
    <row r="54" spans="1:9" ht="13.5" customHeight="1" x14ac:dyDescent="0.3">
      <c r="A54" s="126" t="s">
        <v>143</v>
      </c>
      <c r="B54" s="126"/>
      <c r="C54" s="126"/>
      <c r="D54" s="126"/>
      <c r="E54" s="126"/>
      <c r="F54" s="126"/>
      <c r="G54" s="126"/>
    </row>
    <row r="55" spans="1:9" ht="18" customHeight="1" x14ac:dyDescent="0.3">
      <c r="A55" s="65">
        <v>1</v>
      </c>
      <c r="B55" s="66"/>
      <c r="C55" s="66"/>
      <c r="D55" s="66"/>
      <c r="E55" s="67"/>
      <c r="F55" s="68" t="str">
        <f>IF(E55="Opera Solist",20,IF(E55="Opera Rejisörlüğü",20,IF(E55="Solo Stüdyo Kaydı ≥45 dk",5,IF(E55="Farklı Sahne Etkinliği İcracı",5,""))))</f>
        <v/>
      </c>
      <c r="G55" s="90" t="str">
        <f>IF(F55="","",F55)</f>
        <v/>
      </c>
      <c r="H55" t="str">
        <f>IF(G55="","",IF(OR('Form ve Puan Özeti'!$C$4="Öğretim Görevlisi",'Form ve Puan Özeti'!$E$2=""),G55,IF(AND(ISNUMBER(D55),D55&gt;='Form ve Puan Özeti'!$E$2,D55&lt;='Form ve Puan Özeti'!$F$2),G55,0)))</f>
        <v/>
      </c>
      <c r="I55" t="str">
        <f>IF(G55="","",IF(OR('Form ve Puan Özeti'!$C$7="",NOT(ISNUMBER('Form ve Puan Özeti'!$C$7))),0,IF(AND(ISNUMBER(D55),D55&gt;='Form ve Puan Özeti'!$C$7-3,D55&lt;='Form ve Puan Özeti'!$C$7),G55,0)))</f>
        <v/>
      </c>
    </row>
    <row r="56" spans="1:9" ht="18" customHeight="1" x14ac:dyDescent="0.3">
      <c r="A56" s="67">
        <v>2</v>
      </c>
      <c r="B56" s="66"/>
      <c r="C56" s="66"/>
      <c r="D56" s="66"/>
      <c r="E56" s="67"/>
      <c r="F56" s="68" t="str">
        <f>IF(E56="Opera Solist",20,IF(E56="Opera Rejisörlüğü",20,IF(E56="Solo Stüdyo Kaydı ≥45 dk",5,IF(E56="Farklı Sahne Etkinliği İcracı",5,""))))</f>
        <v/>
      </c>
      <c r="G56" s="90" t="str">
        <f>IF(F56="","",F56)</f>
        <v/>
      </c>
      <c r="H56" t="str">
        <f>IF(G56="","",IF(OR('Form ve Puan Özeti'!$C$4="Öğretim Görevlisi",'Form ve Puan Özeti'!$E$2=""),G56,IF(AND(ISNUMBER(D56),D56&gt;='Form ve Puan Özeti'!$E$2,D56&lt;='Form ve Puan Özeti'!$F$2),G56,0)))</f>
        <v/>
      </c>
      <c r="I56" t="str">
        <f>IF(G56="","",IF(OR('Form ve Puan Özeti'!$C$7="",NOT(ISNUMBER('Form ve Puan Özeti'!$C$7))),0,IF(AND(ISNUMBER(D56),D56&gt;='Form ve Puan Özeti'!$C$7-3,D56&lt;='Form ve Puan Özeti'!$C$7),G56,0)))</f>
        <v/>
      </c>
    </row>
    <row r="57" spans="1:9" ht="18" customHeight="1" x14ac:dyDescent="0.3">
      <c r="A57" s="65">
        <v>3</v>
      </c>
      <c r="B57" s="66"/>
      <c r="C57" s="66"/>
      <c r="D57" s="66"/>
      <c r="E57" s="67"/>
      <c r="F57" s="68" t="str">
        <f>IF(E57="Opera Solist",20,IF(E57="Opera Rejisörlüğü",20,IF(E57="Solo Stüdyo Kaydı ≥45 dk",5,IF(E57="Farklı Sahne Etkinliği İcracı",5,""))))</f>
        <v/>
      </c>
      <c r="G57" s="90" t="str">
        <f>IF(F57="","",F57)</f>
        <v/>
      </c>
      <c r="H57" t="str">
        <f>IF(G57="","",IF(OR('Form ve Puan Özeti'!$C$4="Öğretim Görevlisi",'Form ve Puan Özeti'!$E$2=""),G57,IF(AND(ISNUMBER(D57),D57&gt;='Form ve Puan Özeti'!$E$2,D57&lt;='Form ve Puan Özeti'!$F$2),G57,0)))</f>
        <v/>
      </c>
      <c r="I57" t="str">
        <f>IF(G57="","",IF(OR('Form ve Puan Özeti'!$C$7="",NOT(ISNUMBER('Form ve Puan Özeti'!$C$7))),0,IF(AND(ISNUMBER(D57),D57&gt;='Form ve Puan Özeti'!$C$7-3,D57&lt;='Form ve Puan Özeti'!$C$7),G57,0)))</f>
        <v/>
      </c>
    </row>
    <row r="58" spans="1:9" ht="18" customHeight="1" x14ac:dyDescent="0.3">
      <c r="A58" s="67">
        <v>4</v>
      </c>
      <c r="B58" s="66"/>
      <c r="C58" s="66"/>
      <c r="D58" s="66"/>
      <c r="E58" s="67"/>
      <c r="F58" s="68" t="str">
        <f>IF(E58="Opera Solist",20,IF(E58="Opera Rejisörlüğü",20,IF(E58="Solo Stüdyo Kaydı ≥45 dk",5,IF(E58="Farklı Sahne Etkinliği İcracı",5,""))))</f>
        <v/>
      </c>
      <c r="G58" s="90" t="str">
        <f>IF(F58="","",F58)</f>
        <v/>
      </c>
      <c r="H58" t="str">
        <f>IF(G58="","",IF(OR('Form ve Puan Özeti'!$C$4="Öğretim Görevlisi",'Form ve Puan Özeti'!$E$2=""),G58,IF(AND(ISNUMBER(D58),D58&gt;='Form ve Puan Özeti'!$E$2,D58&lt;='Form ve Puan Özeti'!$F$2),G58,0)))</f>
        <v/>
      </c>
      <c r="I58" t="str">
        <f>IF(G58="","",IF(OR('Form ve Puan Özeti'!$C$7="",NOT(ISNUMBER('Form ve Puan Özeti'!$C$7))),0,IF(AND(ISNUMBER(D58),D58&gt;='Form ve Puan Özeti'!$C$7-3,D58&lt;='Form ve Puan Özeti'!$C$7),G58,0)))</f>
        <v/>
      </c>
    </row>
    <row r="59" spans="1:9" ht="18" customHeight="1" x14ac:dyDescent="0.3">
      <c r="A59" s="65">
        <v>5</v>
      </c>
      <c r="B59" s="66"/>
      <c r="C59" s="66"/>
      <c r="D59" s="66"/>
      <c r="E59" s="67"/>
      <c r="F59" s="68" t="str">
        <f>IF(E59="Opera Solist",20,IF(E59="Opera Rejisörlüğü",20,IF(E59="Solo Stüdyo Kaydı ≥45 dk",5,IF(E59="Farklı Sahne Etkinliği İcracı",5,""))))</f>
        <v/>
      </c>
      <c r="G59" s="90" t="str">
        <f>IF(F59="","",F59)</f>
        <v/>
      </c>
      <c r="H59" t="str">
        <f>IF(G59="","",IF(OR('Form ve Puan Özeti'!$C$4="Öğretim Görevlisi",'Form ve Puan Özeti'!$E$2=""),G59,IF(AND(ISNUMBER(D59),D59&gt;='Form ve Puan Özeti'!$E$2,D59&lt;='Form ve Puan Özeti'!$F$2),G59,0)))</f>
        <v/>
      </c>
      <c r="I59" t="str">
        <f>IF(G59="","",IF(OR('Form ve Puan Özeti'!$C$7="",NOT(ISNUMBER('Form ve Puan Özeti'!$C$7))),0,IF(AND(ISNUMBER(D59),D59&gt;='Form ve Puan Özeti'!$C$7-3,D59&lt;='Form ve Puan Özeti'!$C$7),G59,0)))</f>
        <v/>
      </c>
    </row>
    <row r="60" spans="1:9" ht="15" customHeight="1" x14ac:dyDescent="0.3">
      <c r="A60" s="110" t="s">
        <v>83</v>
      </c>
      <c r="B60" s="110"/>
      <c r="C60" s="110"/>
      <c r="D60" s="110"/>
      <c r="E60" s="110"/>
      <c r="F60" s="110"/>
      <c r="G60" s="76">
        <f>SUM(G55:G59)</f>
        <v>0</v>
      </c>
      <c r="H60">
        <f>SUM(H55:H59)</f>
        <v>0</v>
      </c>
      <c r="I60">
        <f>SUM(I55:I59)</f>
        <v>0</v>
      </c>
    </row>
    <row r="61" spans="1:9" ht="6" customHeight="1" x14ac:dyDescent="0.3">
      <c r="A61" s="74"/>
      <c r="G61" s="75"/>
    </row>
    <row r="62" spans="1:9" ht="19.5" customHeight="1" x14ac:dyDescent="0.3">
      <c r="A62" s="125" t="s">
        <v>144</v>
      </c>
      <c r="B62" s="125"/>
      <c r="C62" s="125"/>
      <c r="D62" s="125"/>
      <c r="E62" s="125"/>
      <c r="F62" s="125"/>
      <c r="G62" s="125"/>
    </row>
    <row r="63" spans="1:9" ht="13.5" customHeight="1" x14ac:dyDescent="0.3">
      <c r="A63" s="126" t="s">
        <v>145</v>
      </c>
      <c r="B63" s="126"/>
      <c r="C63" s="126"/>
      <c r="D63" s="126"/>
      <c r="E63" s="126"/>
      <c r="F63" s="126"/>
      <c r="G63" s="126"/>
    </row>
    <row r="64" spans="1:9" ht="18" customHeight="1" x14ac:dyDescent="0.3">
      <c r="A64" s="65">
        <v>1</v>
      </c>
      <c r="B64" s="66"/>
      <c r="C64" s="66"/>
      <c r="D64" s="66"/>
      <c r="E64" s="67"/>
      <c r="F64" s="68" t="str">
        <f>IF(E64="Sahne/TV Tasarım Dosyası (≥4 çalışma)",16,IF(E64="Oyun/Film/Gösteri Üretken Görev",8,""))</f>
        <v/>
      </c>
      <c r="G64" s="90" t="str">
        <f>IF(F64="","",F64)</f>
        <v/>
      </c>
      <c r="H64" t="str">
        <f>IF(G64="","",IF(OR('Form ve Puan Özeti'!$C$4="Öğretim Görevlisi",'Form ve Puan Özeti'!$E$2=""),G64,IF(AND(ISNUMBER(D64),D64&gt;='Form ve Puan Özeti'!$E$2,D64&lt;='Form ve Puan Özeti'!$F$2),G64,0)))</f>
        <v/>
      </c>
      <c r="I64" t="str">
        <f>IF(G64="","",IF(OR('Form ve Puan Özeti'!$C$7="",NOT(ISNUMBER('Form ve Puan Özeti'!$C$7))),0,IF(AND(ISNUMBER(D64),D64&gt;='Form ve Puan Özeti'!$C$7-3,D64&lt;='Form ve Puan Özeti'!$C$7),G64,0)))</f>
        <v/>
      </c>
    </row>
    <row r="65" spans="1:9" ht="18" customHeight="1" x14ac:dyDescent="0.3">
      <c r="A65" s="67">
        <v>2</v>
      </c>
      <c r="B65" s="66"/>
      <c r="C65" s="66"/>
      <c r="D65" s="66"/>
      <c r="E65" s="67"/>
      <c r="F65" s="68" t="str">
        <f>IF(E65="Sahne/TV Tasarım Dosyası (≥4 çalışma)",16,IF(E65="Oyun/Film/Gösteri Üretken Görev",8,""))</f>
        <v/>
      </c>
      <c r="G65" s="90" t="str">
        <f>IF(F65="","",F65)</f>
        <v/>
      </c>
      <c r="H65" t="str">
        <f>IF(G65="","",IF(OR('Form ve Puan Özeti'!$C$4="Öğretim Görevlisi",'Form ve Puan Özeti'!$E$2=""),G65,IF(AND(ISNUMBER(D65),D65&gt;='Form ve Puan Özeti'!$E$2,D65&lt;='Form ve Puan Özeti'!$F$2),G65,0)))</f>
        <v/>
      </c>
      <c r="I65" t="str">
        <f>IF(G65="","",IF(OR('Form ve Puan Özeti'!$C$7="",NOT(ISNUMBER('Form ve Puan Özeti'!$C$7))),0,IF(AND(ISNUMBER(D65),D65&gt;='Form ve Puan Özeti'!$C$7-3,D65&lt;='Form ve Puan Özeti'!$C$7),G65,0)))</f>
        <v/>
      </c>
    </row>
    <row r="66" spans="1:9" ht="18" customHeight="1" x14ac:dyDescent="0.3">
      <c r="A66" s="65">
        <v>3</v>
      </c>
      <c r="B66" s="66"/>
      <c r="C66" s="66"/>
      <c r="D66" s="66"/>
      <c r="E66" s="67"/>
      <c r="F66" s="68" t="str">
        <f>IF(E66="Sahne/TV Tasarım Dosyası (≥4 çalışma)",16,IF(E66="Oyun/Film/Gösteri Üretken Görev",8,""))</f>
        <v/>
      </c>
      <c r="G66" s="90" t="str">
        <f>IF(F66="","",F66)</f>
        <v/>
      </c>
      <c r="H66" t="str">
        <f>IF(G66="","",IF(OR('Form ve Puan Özeti'!$C$4="Öğretim Görevlisi",'Form ve Puan Özeti'!$E$2=""),G66,IF(AND(ISNUMBER(D66),D66&gt;='Form ve Puan Özeti'!$E$2,D66&lt;='Form ve Puan Özeti'!$F$2),G66,0)))</f>
        <v/>
      </c>
      <c r="I66" t="str">
        <f>IF(G66="","",IF(OR('Form ve Puan Özeti'!$C$7="",NOT(ISNUMBER('Form ve Puan Özeti'!$C$7))),0,IF(AND(ISNUMBER(D66),D66&gt;='Form ve Puan Özeti'!$C$7-3,D66&lt;='Form ve Puan Özeti'!$C$7),G66,0)))</f>
        <v/>
      </c>
    </row>
    <row r="67" spans="1:9" ht="18" customHeight="1" x14ac:dyDescent="0.3">
      <c r="A67" s="67">
        <v>4</v>
      </c>
      <c r="B67" s="66"/>
      <c r="C67" s="66"/>
      <c r="D67" s="66"/>
      <c r="E67" s="67"/>
      <c r="F67" s="68" t="str">
        <f>IF(E67="Sahne/TV Tasarım Dosyası (≥4 çalışma)",16,IF(E67="Oyun/Film/Gösteri Üretken Görev",8,""))</f>
        <v/>
      </c>
      <c r="G67" s="90" t="str">
        <f>IF(F67="","",F67)</f>
        <v/>
      </c>
      <c r="H67" t="str">
        <f>IF(G67="","",IF(OR('Form ve Puan Özeti'!$C$4="Öğretim Görevlisi",'Form ve Puan Özeti'!$E$2=""),G67,IF(AND(ISNUMBER(D67),D67&gt;='Form ve Puan Özeti'!$E$2,D67&lt;='Form ve Puan Özeti'!$F$2),G67,0)))</f>
        <v/>
      </c>
      <c r="I67" t="str">
        <f>IF(G67="","",IF(OR('Form ve Puan Özeti'!$C$7="",NOT(ISNUMBER('Form ve Puan Özeti'!$C$7))),0,IF(AND(ISNUMBER(D67),D67&gt;='Form ve Puan Özeti'!$C$7-3,D67&lt;='Form ve Puan Özeti'!$C$7),G67,0)))</f>
        <v/>
      </c>
    </row>
    <row r="68" spans="1:9" ht="15" customHeight="1" x14ac:dyDescent="0.3">
      <c r="A68" s="110" t="s">
        <v>83</v>
      </c>
      <c r="B68" s="110"/>
      <c r="C68" s="110"/>
      <c r="D68" s="110"/>
      <c r="E68" s="110"/>
      <c r="F68" s="110"/>
      <c r="G68" s="76">
        <f>SUM(G64:G67)</f>
        <v>0</v>
      </c>
      <c r="H68">
        <f>SUM(H64:H67)</f>
        <v>0</v>
      </c>
      <c r="I68">
        <f>SUM(I64:I67)</f>
        <v>0</v>
      </c>
    </row>
    <row r="69" spans="1:9" ht="6" customHeight="1" x14ac:dyDescent="0.3">
      <c r="A69" s="74"/>
      <c r="G69" s="75"/>
    </row>
    <row r="70" spans="1:9" ht="19.5" customHeight="1" x14ac:dyDescent="0.3">
      <c r="A70" s="125" t="s">
        <v>146</v>
      </c>
      <c r="B70" s="125"/>
      <c r="C70" s="125"/>
      <c r="D70" s="125"/>
      <c r="E70" s="125"/>
      <c r="F70" s="125"/>
      <c r="G70" s="125"/>
    </row>
    <row r="71" spans="1:9" ht="13.5" customHeight="1" x14ac:dyDescent="0.3">
      <c r="A71" s="126" t="s">
        <v>147</v>
      </c>
      <c r="B71" s="126"/>
      <c r="C71" s="126"/>
      <c r="D71" s="126"/>
      <c r="E71" s="126"/>
      <c r="F71" s="126"/>
      <c r="G71" s="126"/>
    </row>
    <row r="72" spans="1:9" ht="18" customHeight="1" x14ac:dyDescent="0.3">
      <c r="A72" s="65">
        <v>1</v>
      </c>
      <c r="B72" s="66"/>
      <c r="C72" s="66"/>
      <c r="D72" s="66"/>
      <c r="E72" s="67"/>
      <c r="F72" s="68" t="str">
        <f t="shared" ref="F72:F77" si="8">IF(E72="Jüri Üyeliği",16,IF(E72="Uygulama Projesi Belgeli",16,IF(E72="Yarışma Ödül/Derece/Mansiyon",8,"")))</f>
        <v/>
      </c>
      <c r="G72" s="90" t="str">
        <f t="shared" ref="G72:G77" si="9">IF(F72="","",F72)</f>
        <v/>
      </c>
      <c r="H72" t="str">
        <f>IF(G72="","",IF(OR('Form ve Puan Özeti'!$C$4="Öğretim Görevlisi",'Form ve Puan Özeti'!$E$2=""),G72,IF(AND(ISNUMBER(D72),D72&gt;='Form ve Puan Özeti'!$E$2,D72&lt;='Form ve Puan Özeti'!$F$2),G72,0)))</f>
        <v/>
      </c>
      <c r="I72" t="str">
        <f>IF(G72="","",IF(OR('Form ve Puan Özeti'!$C$7="",NOT(ISNUMBER('Form ve Puan Özeti'!$C$7))),0,IF(AND(ISNUMBER(D72),D72&gt;='Form ve Puan Özeti'!$C$7-3,D72&lt;='Form ve Puan Özeti'!$C$7),G72,0)))</f>
        <v/>
      </c>
    </row>
    <row r="73" spans="1:9" ht="18" customHeight="1" x14ac:dyDescent="0.3">
      <c r="A73" s="67">
        <v>2</v>
      </c>
      <c r="B73" s="66"/>
      <c r="C73" s="66"/>
      <c r="D73" s="66"/>
      <c r="E73" s="67"/>
      <c r="F73" s="68" t="str">
        <f t="shared" si="8"/>
        <v/>
      </c>
      <c r="G73" s="90" t="str">
        <f t="shared" si="9"/>
        <v/>
      </c>
      <c r="H73" t="str">
        <f>IF(G73="","",IF(OR('Form ve Puan Özeti'!$C$4="Öğretim Görevlisi",'Form ve Puan Özeti'!$E$2=""),G73,IF(AND(ISNUMBER(D73),D73&gt;='Form ve Puan Özeti'!$E$2,D73&lt;='Form ve Puan Özeti'!$F$2),G73,0)))</f>
        <v/>
      </c>
      <c r="I73" t="str">
        <f>IF(G73="","",IF(OR('Form ve Puan Özeti'!$C$7="",NOT(ISNUMBER('Form ve Puan Özeti'!$C$7))),0,IF(AND(ISNUMBER(D73),D73&gt;='Form ve Puan Özeti'!$C$7-3,D73&lt;='Form ve Puan Özeti'!$C$7),G73,0)))</f>
        <v/>
      </c>
    </row>
    <row r="74" spans="1:9" ht="18" customHeight="1" x14ac:dyDescent="0.3">
      <c r="A74" s="65">
        <v>3</v>
      </c>
      <c r="B74" s="66"/>
      <c r="C74" s="66"/>
      <c r="D74" s="66"/>
      <c r="E74" s="67"/>
      <c r="F74" s="68" t="str">
        <f t="shared" si="8"/>
        <v/>
      </c>
      <c r="G74" s="90" t="str">
        <f t="shared" si="9"/>
        <v/>
      </c>
      <c r="H74" t="str">
        <f>IF(G74="","",IF(OR('Form ve Puan Özeti'!$C$4="Öğretim Görevlisi",'Form ve Puan Özeti'!$E$2=""),G74,IF(AND(ISNUMBER(D74),D74&gt;='Form ve Puan Özeti'!$E$2,D74&lt;='Form ve Puan Özeti'!$F$2),G74,0)))</f>
        <v/>
      </c>
      <c r="I74" t="str">
        <f>IF(G74="","",IF(OR('Form ve Puan Özeti'!$C$7="",NOT(ISNUMBER('Form ve Puan Özeti'!$C$7))),0,IF(AND(ISNUMBER(D74),D74&gt;='Form ve Puan Özeti'!$C$7-3,D74&lt;='Form ve Puan Özeti'!$C$7),G74,0)))</f>
        <v/>
      </c>
    </row>
    <row r="75" spans="1:9" ht="18" customHeight="1" x14ac:dyDescent="0.3">
      <c r="A75" s="67">
        <v>4</v>
      </c>
      <c r="B75" s="66"/>
      <c r="C75" s="66"/>
      <c r="D75" s="66"/>
      <c r="E75" s="67"/>
      <c r="F75" s="68" t="str">
        <f t="shared" si="8"/>
        <v/>
      </c>
      <c r="G75" s="90" t="str">
        <f t="shared" si="9"/>
        <v/>
      </c>
      <c r="H75" t="str">
        <f>IF(G75="","",IF(OR('Form ve Puan Özeti'!$C$4="Öğretim Görevlisi",'Form ve Puan Özeti'!$E$2=""),G75,IF(AND(ISNUMBER(D75),D75&gt;='Form ve Puan Özeti'!$E$2,D75&lt;='Form ve Puan Özeti'!$F$2),G75,0)))</f>
        <v/>
      </c>
      <c r="I75" t="str">
        <f>IF(G75="","",IF(OR('Form ve Puan Özeti'!$C$7="",NOT(ISNUMBER('Form ve Puan Özeti'!$C$7))),0,IF(AND(ISNUMBER(D75),D75&gt;='Form ve Puan Özeti'!$C$7-3,D75&lt;='Form ve Puan Özeti'!$C$7),G75,0)))</f>
        <v/>
      </c>
    </row>
    <row r="76" spans="1:9" ht="18" customHeight="1" x14ac:dyDescent="0.3">
      <c r="A76" s="65">
        <v>5</v>
      </c>
      <c r="B76" s="66"/>
      <c r="C76" s="66"/>
      <c r="D76" s="66"/>
      <c r="E76" s="67"/>
      <c r="F76" s="68" t="str">
        <f t="shared" si="8"/>
        <v/>
      </c>
      <c r="G76" s="90" t="str">
        <f t="shared" si="9"/>
        <v/>
      </c>
      <c r="H76" t="str">
        <f>IF(G76="","",IF(OR('Form ve Puan Özeti'!$C$4="Öğretim Görevlisi",'Form ve Puan Özeti'!$E$2=""),G76,IF(AND(ISNUMBER(D76),D76&gt;='Form ve Puan Özeti'!$E$2,D76&lt;='Form ve Puan Özeti'!$F$2),G76,0)))</f>
        <v/>
      </c>
      <c r="I76" t="str">
        <f>IF(G76="","",IF(OR('Form ve Puan Özeti'!$C$7="",NOT(ISNUMBER('Form ve Puan Özeti'!$C$7))),0,IF(AND(ISNUMBER(D76),D76&gt;='Form ve Puan Özeti'!$C$7-3,D76&lt;='Form ve Puan Özeti'!$C$7),G76,0)))</f>
        <v/>
      </c>
    </row>
    <row r="77" spans="1:9" ht="18" customHeight="1" x14ac:dyDescent="0.3">
      <c r="A77" s="67">
        <v>6</v>
      </c>
      <c r="B77" s="66"/>
      <c r="C77" s="66"/>
      <c r="D77" s="66"/>
      <c r="E77" s="67"/>
      <c r="F77" s="68" t="str">
        <f t="shared" si="8"/>
        <v/>
      </c>
      <c r="G77" s="90" t="str">
        <f t="shared" si="9"/>
        <v/>
      </c>
      <c r="H77" t="str">
        <f>IF(G77="","",IF(OR('Form ve Puan Özeti'!$C$4="Öğretim Görevlisi",'Form ve Puan Özeti'!$E$2=""),G77,IF(AND(ISNUMBER(D77),D77&gt;='Form ve Puan Özeti'!$E$2,D77&lt;='Form ve Puan Özeti'!$F$2),G77,0)))</f>
        <v/>
      </c>
      <c r="I77" t="str">
        <f>IF(G77="","",IF(OR('Form ve Puan Özeti'!$C$7="",NOT(ISNUMBER('Form ve Puan Özeti'!$C$7))),0,IF(AND(ISNUMBER(D77),D77&gt;='Form ve Puan Özeti'!$C$7-3,D77&lt;='Form ve Puan Özeti'!$C$7),G77,0)))</f>
        <v/>
      </c>
    </row>
    <row r="78" spans="1:9" ht="15" customHeight="1" x14ac:dyDescent="0.3">
      <c r="A78" s="110" t="s">
        <v>83</v>
      </c>
      <c r="B78" s="110"/>
      <c r="C78" s="110"/>
      <c r="D78" s="110"/>
      <c r="E78" s="110"/>
      <c r="F78" s="110"/>
      <c r="G78" s="76">
        <f>SUM(G72:G77)</f>
        <v>0</v>
      </c>
      <c r="H78">
        <f>SUM(H72:H77)</f>
        <v>0</v>
      </c>
      <c r="I78">
        <f>SUM(I72:I77)</f>
        <v>0</v>
      </c>
    </row>
    <row r="79" spans="1:9" ht="6" customHeight="1" x14ac:dyDescent="0.3">
      <c r="A79" s="74"/>
      <c r="G79" s="75"/>
    </row>
    <row r="80" spans="1:9" ht="25.5" customHeight="1" x14ac:dyDescent="0.3">
      <c r="A80" s="127" t="s">
        <v>148</v>
      </c>
      <c r="B80" s="127"/>
      <c r="C80" s="127"/>
      <c r="D80" s="127"/>
      <c r="E80" s="127"/>
      <c r="F80" s="127"/>
      <c r="G80" s="91">
        <f>SUM(G11,G23,G31,G41,G51,G60,G68,G78)</f>
        <v>0</v>
      </c>
      <c r="H80">
        <f>SUM(H11,H23,H31,H41,H51,H60,H68,H78)</f>
        <v>0</v>
      </c>
      <c r="I80">
        <f>SUM(I11,I23,I31,I41,I51,I60,I68,I78)</f>
        <v>0</v>
      </c>
    </row>
  </sheetData>
  <mergeCells count="26">
    <mergeCell ref="A80:F80"/>
    <mergeCell ref="A63:G63"/>
    <mergeCell ref="A68:F68"/>
    <mergeCell ref="A70:G70"/>
    <mergeCell ref="A71:G71"/>
    <mergeCell ref="A78:F78"/>
    <mergeCell ref="A51:F51"/>
    <mergeCell ref="A53:G53"/>
    <mergeCell ref="A54:G54"/>
    <mergeCell ref="A60:F60"/>
    <mergeCell ref="A62:G62"/>
    <mergeCell ref="A33:G33"/>
    <mergeCell ref="A34:G34"/>
    <mergeCell ref="A41:F41"/>
    <mergeCell ref="A43:G43"/>
    <mergeCell ref="A44:G44"/>
    <mergeCell ref="A14:G14"/>
    <mergeCell ref="A23:F23"/>
    <mergeCell ref="A25:G25"/>
    <mergeCell ref="A26:G26"/>
    <mergeCell ref="A31:F31"/>
    <mergeCell ref="A1:G1"/>
    <mergeCell ref="A3:G3"/>
    <mergeCell ref="A4:G4"/>
    <mergeCell ref="A11:F11"/>
    <mergeCell ref="A13:G13"/>
  </mergeCells>
  <dataValidations count="8">
    <dataValidation type="list" allowBlank="1" showErrorMessage="1" errorTitle="Geçersiz Seçim" error="Lütfen listeden bir kategori seçiniz." sqref="E5:E10" xr:uid="{00000000-0002-0000-0400-000000000000}">
      <formula1>"2 Kişisel Etkinlik,Karma/Ortak Etkinlik,Sempozyum/Bienal/Workshop"</formula1>
      <formula2>0</formula2>
    </dataValidation>
    <dataValidation type="list" allowBlank="1" showErrorMessage="1" errorTitle="Geçersiz Seçim" error="Lütfen listeden bir kategori seçiniz." sqref="E15:E22" xr:uid="{00000000-0002-0000-0400-000001000000}">
      <formula1>"Kompozisyon,Solo Konser,Metot/Alıştırma Kitabı,Albüm (≥45 dk),İcra - Koro/Karma Konser"</formula1>
      <formula2>0</formula2>
    </dataValidation>
    <dataValidation type="list" allowBlank="1" showErrorMessage="1" errorTitle="Geçersiz Seçim" error="Lütfen listeden bir kategori seçiniz." sqref="E27:E30" xr:uid="{00000000-0002-0000-0400-000002000000}">
      <formula1>"Araştırma/Yorum/Dramatik Tasarım Görevi"</formula1>
      <formula2>0</formula2>
    </dataValidation>
    <dataValidation type="list" allowBlank="1" showErrorMessage="1" errorTitle="Geçersiz Seçim" error="Lütfen listeden bir kategori seçiniz." sqref="E35:E40" xr:uid="{00000000-0002-0000-0400-000003000000}">
      <formula1>"Oyunculuk - Ödenekli/Ulusal Tiyatro,Reji - Ödenekli/Ulusal Tiyatro,Atölye Çalışması,Tiyatro Topluluğu Çalıştırma,Rejisör Yardımcılığı"</formula1>
      <formula2>0</formula2>
    </dataValidation>
    <dataValidation type="list" allowBlank="1" showErrorMessage="1" errorTitle="Geçersiz Seçim" error="Lütfen listeden bir kategori seçiniz." sqref="E45:E50" xr:uid="{00000000-0002-0000-0400-000004000000}">
      <formula1>"Dramatik Metin + Sahne,Özgün Oyun Metni,Araştırma/Yorum/Tasarım Görevi,Senaryo/Eleştiri/Tanıtım Yazısı"</formula1>
      <formula2>0</formula2>
    </dataValidation>
    <dataValidation type="list" allowBlank="1" showErrorMessage="1" errorTitle="Geçersiz Seçim" error="Lütfen listeden bir kategori seçiniz." sqref="E55:E59" xr:uid="{00000000-0002-0000-0400-000005000000}">
      <formula1>"Opera Solist,Opera Rejisörlüğü,Solo Stüdyo Kaydı ≥45 dk,Farklı Sahne Etkinliği İcracı"</formula1>
      <formula2>0</formula2>
    </dataValidation>
    <dataValidation type="list" allowBlank="1" showErrorMessage="1" errorTitle="Geçersiz Seçim" error="Lütfen listeden bir kategori seçiniz." sqref="E64:E67" xr:uid="{00000000-0002-0000-0400-000006000000}">
      <formula1>"Sahne/TV Tasarım Dosyası (≥4 çalışma),Oyun/Film/Gösteri Üretken Görev"</formula1>
      <formula2>0</formula2>
    </dataValidation>
    <dataValidation type="list" allowBlank="1" showErrorMessage="1" errorTitle="Geçersiz Seçim" error="Lütfen listeden bir kategori seçiniz." sqref="E72:E77" xr:uid="{00000000-0002-0000-0400-000007000000}">
      <formula1>"Jüri Üyeliği,Uygulama Projesi Belgeli,Yarışma Ödül/Derece/Mansiyon"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EADBA"/>
  </sheetPr>
  <dimension ref="A1:L56"/>
  <sheetViews>
    <sheetView showGridLines="0" zoomScaleNormal="100" workbookViewId="0">
      <pane ySplit="2" topLeftCell="A51" activePane="bottomLeft" state="frozen"/>
      <selection pane="bottomLeft" activeCell="E8" sqref="E8"/>
    </sheetView>
  </sheetViews>
  <sheetFormatPr defaultColWidth="8.6640625" defaultRowHeight="14.4" x14ac:dyDescent="0.3"/>
  <cols>
    <col min="1" max="1" width="5" customWidth="1"/>
    <col min="2" max="2" width="50" customWidth="1"/>
    <col min="3" max="3" width="20" customWidth="1"/>
    <col min="4" max="4" width="12" customWidth="1"/>
    <col min="5" max="5" width="18" customWidth="1"/>
    <col min="6" max="6" width="15" customWidth="1"/>
    <col min="7" max="7" width="16" customWidth="1"/>
    <col min="8" max="12" width="13" hidden="1" customWidth="1"/>
  </cols>
  <sheetData>
    <row r="1" spans="1:12" ht="33" customHeight="1" x14ac:dyDescent="0.3">
      <c r="A1" s="124" t="s">
        <v>149</v>
      </c>
      <c r="B1" s="124"/>
      <c r="C1" s="124"/>
      <c r="D1" s="124"/>
      <c r="E1" s="124"/>
      <c r="F1" s="124"/>
      <c r="G1" s="124"/>
      <c r="H1" t="s">
        <v>70</v>
      </c>
      <c r="I1" t="s">
        <v>71</v>
      </c>
    </row>
    <row r="2" spans="1:12" ht="24" customHeight="1" x14ac:dyDescent="0.3">
      <c r="A2" s="87" t="s">
        <v>31</v>
      </c>
      <c r="B2" s="88" t="s">
        <v>150</v>
      </c>
      <c r="C2" s="88" t="s">
        <v>151</v>
      </c>
      <c r="D2" s="88" t="s">
        <v>76</v>
      </c>
      <c r="E2" s="88" t="s">
        <v>121</v>
      </c>
      <c r="F2" s="88" t="s">
        <v>78</v>
      </c>
      <c r="G2" s="89" t="s">
        <v>122</v>
      </c>
    </row>
    <row r="3" spans="1:12" ht="19.5" customHeight="1" x14ac:dyDescent="0.3">
      <c r="A3" s="125" t="s">
        <v>152</v>
      </c>
      <c r="B3" s="125"/>
      <c r="C3" s="125"/>
      <c r="D3" s="125"/>
      <c r="E3" s="125"/>
      <c r="F3" s="125"/>
      <c r="G3" s="125"/>
    </row>
    <row r="4" spans="1:12" ht="13.5" customHeight="1" x14ac:dyDescent="0.3">
      <c r="A4" s="126" t="s">
        <v>153</v>
      </c>
      <c r="B4" s="126"/>
      <c r="C4" s="126"/>
      <c r="D4" s="126"/>
      <c r="E4" s="126"/>
      <c r="F4" s="126"/>
      <c r="G4" s="126"/>
    </row>
    <row r="5" spans="1:12" ht="18" customHeight="1" x14ac:dyDescent="0.3">
      <c r="A5" s="65">
        <v>1</v>
      </c>
      <c r="B5" s="66"/>
      <c r="C5" s="66"/>
      <c r="D5" s="66"/>
      <c r="E5" s="67"/>
      <c r="F5" s="68" t="str">
        <f t="shared" ref="F5:F10" si="0">IF(E5="Uluslararası Yönetici",20,IF(E5="Uluslararası Düzenleme Kurulu",16,IF(E5="Ulusal Yönetici",18,IF(E5="Ulusal Düzenleme Kurulu",12,""))))</f>
        <v/>
      </c>
      <c r="G5" s="90" t="str">
        <f t="shared" ref="G5:G10" si="1">IF(F5="","",F5)</f>
        <v/>
      </c>
      <c r="H5" t="str">
        <f>IF(G5="","",IF(OR('Form ve Puan Özeti'!$C$4="Öğretim Görevlisi",'Form ve Puan Özeti'!$E$2=""),G5,IF(AND(ISNUMBER(D5),D5&gt;='Form ve Puan Özeti'!$E$2,D5&lt;='Form ve Puan Özeti'!$F$2),G5,0)))</f>
        <v/>
      </c>
      <c r="I5" t="str">
        <f>IF(G5="","",IF(OR('Form ve Puan Özeti'!$C$7="",NOT(ISNUMBER('Form ve Puan Özeti'!$C$7))),0,IF(AND(ISNUMBER(D5),D5&gt;='Form ve Puan Özeti'!$C$7-3,D5&lt;='Form ve Puan Özeti'!$C$7),G5,0)))</f>
        <v/>
      </c>
      <c r="J5" t="str">
        <f>IF($D5="","",IF(COUNTIF($D$5:$D5,$D5)=1,MIN(30,SUMIF($D$5:$D$52,$D5,$G$5:$G$52)),0))</f>
        <v/>
      </c>
      <c r="K5" t="str">
        <f>IF($D5="","",IF(COUNTIF($D$5:$D5,$D5)=1,MIN(30,SUMIF($D$5:$D$52,$D5,$H$5:$H$52)),0))</f>
        <v/>
      </c>
      <c r="L5" t="str">
        <f>IF($D5="","",IF(COUNTIF($D$5:$D5,$D5)=1,MIN(30,SUMIF($D$5:$D$52,$D5,$I$5:$I$52)),0))</f>
        <v/>
      </c>
    </row>
    <row r="6" spans="1:12" ht="18" customHeight="1" x14ac:dyDescent="0.3">
      <c r="A6" s="67">
        <v>2</v>
      </c>
      <c r="B6" s="66"/>
      <c r="C6" s="66"/>
      <c r="D6" s="66"/>
      <c r="E6" s="67"/>
      <c r="F6" s="68" t="str">
        <f t="shared" si="0"/>
        <v/>
      </c>
      <c r="G6" s="90" t="str">
        <f t="shared" si="1"/>
        <v/>
      </c>
      <c r="H6" t="str">
        <f>IF(G6="","",IF(OR('Form ve Puan Özeti'!$C$4="Öğretim Görevlisi",'Form ve Puan Özeti'!$E$2=""),G6,IF(AND(ISNUMBER(D6),D6&gt;='Form ve Puan Özeti'!$E$2,D6&lt;='Form ve Puan Özeti'!$F$2),G6,0)))</f>
        <v/>
      </c>
      <c r="I6" t="str">
        <f>IF(G6="","",IF(OR('Form ve Puan Özeti'!$C$7="",NOT(ISNUMBER('Form ve Puan Özeti'!$C$7))),0,IF(AND(ISNUMBER(D6),D6&gt;='Form ve Puan Özeti'!$C$7-3,D6&lt;='Form ve Puan Özeti'!$C$7),G6,0)))</f>
        <v/>
      </c>
      <c r="J6" t="str">
        <f>IF($D6="","",IF(COUNTIF($D$5:$D6,$D6)=1,MIN(30,SUMIF($D$5:$D$52,$D6,$G$5:$G$52)),0))</f>
        <v/>
      </c>
      <c r="K6" t="str">
        <f>IF($D6="","",IF(COUNTIF($D$5:$D6,$D6)=1,MIN(30,SUMIF($D$5:$D$52,$D6,$H$5:$H$52)),0))</f>
        <v/>
      </c>
      <c r="L6" t="str">
        <f>IF($D6="","",IF(COUNTIF($D$5:$D6,$D6)=1,MIN(30,SUMIF($D$5:$D$52,$D6,$I$5:$I$52)),0))</f>
        <v/>
      </c>
    </row>
    <row r="7" spans="1:12" ht="18" customHeight="1" x14ac:dyDescent="0.3">
      <c r="A7" s="65">
        <v>3</v>
      </c>
      <c r="B7" s="66"/>
      <c r="C7" s="66"/>
      <c r="D7" s="66"/>
      <c r="E7" s="67"/>
      <c r="F7" s="68" t="str">
        <f t="shared" si="0"/>
        <v/>
      </c>
      <c r="G7" s="90" t="str">
        <f t="shared" si="1"/>
        <v/>
      </c>
      <c r="H7" t="str">
        <f>IF(G7="","",IF(OR('Form ve Puan Özeti'!$C$4="Öğretim Görevlisi",'Form ve Puan Özeti'!$E$2=""),G7,IF(AND(ISNUMBER(D7),D7&gt;='Form ve Puan Özeti'!$E$2,D7&lt;='Form ve Puan Özeti'!$F$2),G7,0)))</f>
        <v/>
      </c>
      <c r="I7" t="str">
        <f>IF(G7="","",IF(OR('Form ve Puan Özeti'!$C$7="",NOT(ISNUMBER('Form ve Puan Özeti'!$C$7))),0,IF(AND(ISNUMBER(D7),D7&gt;='Form ve Puan Özeti'!$C$7-3,D7&lt;='Form ve Puan Özeti'!$C$7),G7,0)))</f>
        <v/>
      </c>
      <c r="J7" t="str">
        <f>IF($D7="","",IF(COUNTIF($D$5:$D7,$D7)=1,MIN(30,SUMIF($D$5:$D$52,$D7,$G$5:$G$52)),0))</f>
        <v/>
      </c>
      <c r="K7" t="str">
        <f>IF($D7="","",IF(COUNTIF($D$5:$D7,$D7)=1,MIN(30,SUMIF($D$5:$D$52,$D7,$H$5:$H$52)),0))</f>
        <v/>
      </c>
      <c r="L7" t="str">
        <f>IF($D7="","",IF(COUNTIF($D$5:$D7,$D7)=1,MIN(30,SUMIF($D$5:$D$52,$D7,$I$5:$I$52)),0))</f>
        <v/>
      </c>
    </row>
    <row r="8" spans="1:12" ht="18" customHeight="1" x14ac:dyDescent="0.3">
      <c r="A8" s="67">
        <v>4</v>
      </c>
      <c r="B8" s="66"/>
      <c r="C8" s="66"/>
      <c r="D8" s="66"/>
      <c r="E8" s="67"/>
      <c r="F8" s="68" t="str">
        <f t="shared" si="0"/>
        <v/>
      </c>
      <c r="G8" s="90" t="str">
        <f t="shared" si="1"/>
        <v/>
      </c>
      <c r="H8" t="str">
        <f>IF(G8="","",IF(OR('Form ve Puan Özeti'!$C$4="Öğretim Görevlisi",'Form ve Puan Özeti'!$E$2=""),G8,IF(AND(ISNUMBER(D8),D8&gt;='Form ve Puan Özeti'!$E$2,D8&lt;='Form ve Puan Özeti'!$F$2),G8,0)))</f>
        <v/>
      </c>
      <c r="I8" t="str">
        <f>IF(G8="","",IF(OR('Form ve Puan Özeti'!$C$7="",NOT(ISNUMBER('Form ve Puan Özeti'!$C$7))),0,IF(AND(ISNUMBER(D8),D8&gt;='Form ve Puan Özeti'!$C$7-3,D8&lt;='Form ve Puan Özeti'!$C$7),G8,0)))</f>
        <v/>
      </c>
      <c r="J8" t="str">
        <f>IF($D8="","",IF(COUNTIF($D$5:$D8,$D8)=1,MIN(30,SUMIF($D$5:$D$52,$D8,$G$5:$G$52)),0))</f>
        <v/>
      </c>
      <c r="K8" t="str">
        <f>IF($D8="","",IF(COUNTIF($D$5:$D8,$D8)=1,MIN(30,SUMIF($D$5:$D$52,$D8,$H$5:$H$52)),0))</f>
        <v/>
      </c>
      <c r="L8" t="str">
        <f>IF($D8="","",IF(COUNTIF($D$5:$D8,$D8)=1,MIN(30,SUMIF($D$5:$D$52,$D8,$I$5:$I$52)),0))</f>
        <v/>
      </c>
    </row>
    <row r="9" spans="1:12" ht="18" customHeight="1" x14ac:dyDescent="0.3">
      <c r="A9" s="65">
        <v>5</v>
      </c>
      <c r="B9" s="66"/>
      <c r="C9" s="66"/>
      <c r="D9" s="66"/>
      <c r="E9" s="67"/>
      <c r="F9" s="68" t="str">
        <f t="shared" si="0"/>
        <v/>
      </c>
      <c r="G9" s="90" t="str">
        <f t="shared" si="1"/>
        <v/>
      </c>
      <c r="H9" t="str">
        <f>IF(G9="","",IF(OR('Form ve Puan Özeti'!$C$4="Öğretim Görevlisi",'Form ve Puan Özeti'!$E$2=""),G9,IF(AND(ISNUMBER(D9),D9&gt;='Form ve Puan Özeti'!$E$2,D9&lt;='Form ve Puan Özeti'!$F$2),G9,0)))</f>
        <v/>
      </c>
      <c r="I9" t="str">
        <f>IF(G9="","",IF(OR('Form ve Puan Özeti'!$C$7="",NOT(ISNUMBER('Form ve Puan Özeti'!$C$7))),0,IF(AND(ISNUMBER(D9),D9&gt;='Form ve Puan Özeti'!$C$7-3,D9&lt;='Form ve Puan Özeti'!$C$7),G9,0)))</f>
        <v/>
      </c>
      <c r="J9" t="str">
        <f>IF($D9="","",IF(COUNTIF($D$5:$D9,$D9)=1,MIN(30,SUMIF($D$5:$D$52,$D9,$G$5:$G$52)),0))</f>
        <v/>
      </c>
      <c r="K9" t="str">
        <f>IF($D9="","",IF(COUNTIF($D$5:$D9,$D9)=1,MIN(30,SUMIF($D$5:$D$52,$D9,$H$5:$H$52)),0))</f>
        <v/>
      </c>
      <c r="L9" t="str">
        <f>IF($D9="","",IF(COUNTIF($D$5:$D9,$D9)=1,MIN(30,SUMIF($D$5:$D$52,$D9,$I$5:$I$52)),0))</f>
        <v/>
      </c>
    </row>
    <row r="10" spans="1:12" ht="18" customHeight="1" x14ac:dyDescent="0.3">
      <c r="A10" s="67">
        <v>6</v>
      </c>
      <c r="B10" s="66"/>
      <c r="C10" s="66"/>
      <c r="D10" s="66"/>
      <c r="E10" s="67"/>
      <c r="F10" s="68" t="str">
        <f t="shared" si="0"/>
        <v/>
      </c>
      <c r="G10" s="90" t="str">
        <f t="shared" si="1"/>
        <v/>
      </c>
      <c r="H10" t="str">
        <f>IF(G10="","",IF(OR('Form ve Puan Özeti'!$C$4="Öğretim Görevlisi",'Form ve Puan Özeti'!$E$2=""),G10,IF(AND(ISNUMBER(D10),D10&gt;='Form ve Puan Özeti'!$E$2,D10&lt;='Form ve Puan Özeti'!$F$2),G10,0)))</f>
        <v/>
      </c>
      <c r="I10" t="str">
        <f>IF(G10="","",IF(OR('Form ve Puan Özeti'!$C$7="",NOT(ISNUMBER('Form ve Puan Özeti'!$C$7))),0,IF(AND(ISNUMBER(D10),D10&gt;='Form ve Puan Özeti'!$C$7-3,D10&lt;='Form ve Puan Özeti'!$C$7),G10,0)))</f>
        <v/>
      </c>
      <c r="J10" t="str">
        <f>IF($D10="","",IF(COUNTIF($D$5:$D10,$D10)=1,MIN(30,SUMIF($D$5:$D$52,$D10,$G$5:$G$52)),0))</f>
        <v/>
      </c>
      <c r="K10" t="str">
        <f>IF($D10="","",IF(COUNTIF($D$5:$D10,$D10)=1,MIN(30,SUMIF($D$5:$D$52,$D10,$H$5:$H$52)),0))</f>
        <v/>
      </c>
      <c r="L10" t="str">
        <f>IF($D10="","",IF(COUNTIF($D$5:$D10,$D10)=1,MIN(30,SUMIF($D$5:$D$52,$D10,$I$5:$I$52)),0))</f>
        <v/>
      </c>
    </row>
    <row r="11" spans="1:12" ht="15" customHeight="1" x14ac:dyDescent="0.3">
      <c r="A11" s="110" t="s">
        <v>83</v>
      </c>
      <c r="B11" s="110"/>
      <c r="C11" s="110"/>
      <c r="D11" s="110"/>
      <c r="E11" s="110"/>
      <c r="F11" s="110"/>
      <c r="G11" s="76">
        <f>SUM(G5:G10)</f>
        <v>0</v>
      </c>
      <c r="H11">
        <f>SUM(H5:H10)</f>
        <v>0</v>
      </c>
      <c r="I11">
        <f>SUM(I5:I10)</f>
        <v>0</v>
      </c>
      <c r="J11" t="str">
        <f>IF($D11="","",IF(COUNTIF($D$5:$D11,$D11)=1,MIN(30,SUMIF($D$5:$D$52,$D11,$G$5:$G$52)),0))</f>
        <v/>
      </c>
      <c r="K11" t="str">
        <f>IF($D11="","",IF(COUNTIF($D$5:$D11,$D11)=1,MIN(30,SUMIF($D$5:$D$52,$D11,$H$5:$H$52)),0))</f>
        <v/>
      </c>
      <c r="L11" t="str">
        <f>IF($D11="","",IF(COUNTIF($D$5:$D11,$D11)=1,MIN(30,SUMIF($D$5:$D$52,$D11,$I$5:$I$52)),0))</f>
        <v/>
      </c>
    </row>
    <row r="12" spans="1:12" ht="14.25" customHeight="1" x14ac:dyDescent="0.3">
      <c r="A12" s="74"/>
      <c r="G12" s="75"/>
      <c r="J12" t="str">
        <f>IF($D12="","",IF(COUNTIF($D$5:$D12,$D12)=1,MIN(30,SUMIF($D$5:$D$52,$D12,$G$5:$G$52)),0))</f>
        <v/>
      </c>
      <c r="K12" t="str">
        <f>IF($D12="","",IF(COUNTIF($D$5:$D12,$D12)=1,MIN(30,SUMIF($D$5:$D$52,$D12,$H$5:$H$52)),0))</f>
        <v/>
      </c>
      <c r="L12" t="str">
        <f>IF($D12="","",IF(COUNTIF($D$5:$D12,$D12)=1,MIN(30,SUMIF($D$5:$D$52,$D12,$I$5:$I$52)),0))</f>
        <v/>
      </c>
    </row>
    <row r="13" spans="1:12" ht="19.5" customHeight="1" x14ac:dyDescent="0.3">
      <c r="A13" s="125" t="s">
        <v>154</v>
      </c>
      <c r="B13" s="125"/>
      <c r="C13" s="125"/>
      <c r="D13" s="125"/>
      <c r="E13" s="125"/>
      <c r="F13" s="125"/>
      <c r="G13" s="125"/>
      <c r="J13" t="str">
        <f>IF($D13="","",IF(COUNTIF($D$5:$D13,$D13)=1,MIN(30,SUMIF($D$5:$D$52,$D13,$G$5:$G$52)),0))</f>
        <v/>
      </c>
      <c r="K13" t="str">
        <f>IF($D13="","",IF(COUNTIF($D$5:$D13,$D13)=1,MIN(30,SUMIF($D$5:$D$52,$D13,$H$5:$H$52)),0))</f>
        <v/>
      </c>
      <c r="L13" t="str">
        <f>IF($D13="","",IF(COUNTIF($D$5:$D13,$D13)=1,MIN(30,SUMIF($D$5:$D$52,$D13,$I$5:$I$52)),0))</f>
        <v/>
      </c>
    </row>
    <row r="14" spans="1:12" ht="30" customHeight="1" x14ac:dyDescent="0.3">
      <c r="A14" s="126" t="s">
        <v>155</v>
      </c>
      <c r="B14" s="126"/>
      <c r="C14" s="126"/>
      <c r="D14" s="126"/>
      <c r="E14" s="126"/>
      <c r="F14" s="126"/>
      <c r="G14" s="126"/>
      <c r="J14" t="str">
        <f>IF($D14="","",IF(COUNTIF($D$5:$D14,$D14)=1,MIN(30,SUMIF($D$5:$D$52,$D14,$G$5:$G$52)),0))</f>
        <v/>
      </c>
      <c r="K14" t="str">
        <f>IF($D14="","",IF(COUNTIF($D$5:$D14,$D14)=1,MIN(30,SUMIF($D$5:$D$52,$D14,$H$5:$H$52)),0))</f>
        <v/>
      </c>
      <c r="L14" t="str">
        <f>IF($D14="","",IF(COUNTIF($D$5:$D14,$D14)=1,MIN(30,SUMIF($D$5:$D$52,$D14,$I$5:$I$52)),0))</f>
        <v/>
      </c>
    </row>
    <row r="15" spans="1:12" ht="18" customHeight="1" x14ac:dyDescent="0.3">
      <c r="A15" s="65">
        <v>1</v>
      </c>
      <c r="B15" s="66"/>
      <c r="C15" s="66"/>
      <c r="D15" s="66"/>
      <c r="E15" s="67"/>
      <c r="F15" s="68" t="str">
        <f t="shared" ref="F15:F20" si="2">IF(E15="Uluslararası Yönetim Kurulu",16,IF(E15="Uluslararası Genel Kurul",12,IF(E15="Uluslararası Teknik/Eğitim/Hakem/Sağlık Kurulu",12,IF(E15="Ulusal Yönetim Kurulu",8,IF(E15="Ulusal Genel Kurul",6,IF(E15="Ulusal Teknik/Eğitim/Hakem/Sağlık Kurulu",6,""))))))</f>
        <v/>
      </c>
      <c r="G15" s="90" t="str">
        <f t="shared" ref="G15:G20" si="3">IF(F15="","",F15)</f>
        <v/>
      </c>
      <c r="H15" t="str">
        <f>IF(G15="","",IF(OR('Form ve Puan Özeti'!$C$4="Öğretim Görevlisi",'Form ve Puan Özeti'!$E$2=""),G15,IF(AND(ISNUMBER(D15),D15&gt;='Form ve Puan Özeti'!$E$2,D15&lt;='Form ve Puan Özeti'!$F$2),G15,0)))</f>
        <v/>
      </c>
      <c r="I15" t="str">
        <f>IF(G15="","",IF(OR('Form ve Puan Özeti'!$C$7="",NOT(ISNUMBER('Form ve Puan Özeti'!$C$7))),0,IF(AND(ISNUMBER(D15),D15&gt;='Form ve Puan Özeti'!$C$7-3,D15&lt;='Form ve Puan Özeti'!$C$7),G15,0)))</f>
        <v/>
      </c>
      <c r="J15" t="str">
        <f>IF($D15="","",IF(COUNTIF($D$5:$D15,$D15)=1,MIN(30,SUMIF($D$5:$D$52,$D15,$G$5:$G$52)),0))</f>
        <v/>
      </c>
      <c r="K15" t="str">
        <f>IF($D15="","",IF(COUNTIF($D$5:$D15,$D15)=1,MIN(30,SUMIF($D$5:$D$52,$D15,$H$5:$H$52)),0))</f>
        <v/>
      </c>
      <c r="L15" t="str">
        <f>IF($D15="","",IF(COUNTIF($D$5:$D15,$D15)=1,MIN(30,SUMIF($D$5:$D$52,$D15,$I$5:$I$52)),0))</f>
        <v/>
      </c>
    </row>
    <row r="16" spans="1:12" ht="18" customHeight="1" x14ac:dyDescent="0.3">
      <c r="A16" s="67">
        <v>2</v>
      </c>
      <c r="B16" s="66"/>
      <c r="C16" s="66"/>
      <c r="D16" s="66"/>
      <c r="E16" s="67"/>
      <c r="F16" s="68" t="str">
        <f t="shared" si="2"/>
        <v/>
      </c>
      <c r="G16" s="90" t="str">
        <f t="shared" si="3"/>
        <v/>
      </c>
      <c r="H16" t="str">
        <f>IF(G16="","",IF(OR('Form ve Puan Özeti'!$C$4="Öğretim Görevlisi",'Form ve Puan Özeti'!$E$2=""),G16,IF(AND(ISNUMBER(D16),D16&gt;='Form ve Puan Özeti'!$E$2,D16&lt;='Form ve Puan Özeti'!$F$2),G16,0)))</f>
        <v/>
      </c>
      <c r="I16" t="str">
        <f>IF(G16="","",IF(OR('Form ve Puan Özeti'!$C$7="",NOT(ISNUMBER('Form ve Puan Özeti'!$C$7))),0,IF(AND(ISNUMBER(D16),D16&gt;='Form ve Puan Özeti'!$C$7-3,D16&lt;='Form ve Puan Özeti'!$C$7),G16,0)))</f>
        <v/>
      </c>
      <c r="J16" t="str">
        <f>IF($D16="","",IF(COUNTIF($D$5:$D16,$D16)=1,MIN(30,SUMIF($D$5:$D$52,$D16,$G$5:$G$52)),0))</f>
        <v/>
      </c>
      <c r="K16" t="str">
        <f>IF($D16="","",IF(COUNTIF($D$5:$D16,$D16)=1,MIN(30,SUMIF($D$5:$D$52,$D16,$H$5:$H$52)),0))</f>
        <v/>
      </c>
      <c r="L16" t="str">
        <f>IF($D16="","",IF(COUNTIF($D$5:$D16,$D16)=1,MIN(30,SUMIF($D$5:$D$52,$D16,$I$5:$I$52)),0))</f>
        <v/>
      </c>
    </row>
    <row r="17" spans="1:12" ht="18" customHeight="1" x14ac:dyDescent="0.3">
      <c r="A17" s="65">
        <v>3</v>
      </c>
      <c r="B17" s="66"/>
      <c r="C17" s="66"/>
      <c r="D17" s="66"/>
      <c r="E17" s="67"/>
      <c r="F17" s="68" t="str">
        <f t="shared" si="2"/>
        <v/>
      </c>
      <c r="G17" s="90" t="str">
        <f t="shared" si="3"/>
        <v/>
      </c>
      <c r="H17" t="str">
        <f>IF(G17="","",IF(OR('Form ve Puan Özeti'!$C$4="Öğretim Görevlisi",'Form ve Puan Özeti'!$E$2=""),G17,IF(AND(ISNUMBER(D17),D17&gt;='Form ve Puan Özeti'!$E$2,D17&lt;='Form ve Puan Özeti'!$F$2),G17,0)))</f>
        <v/>
      </c>
      <c r="I17" t="str">
        <f>IF(G17="","",IF(OR('Form ve Puan Özeti'!$C$7="",NOT(ISNUMBER('Form ve Puan Özeti'!$C$7))),0,IF(AND(ISNUMBER(D17),D17&gt;='Form ve Puan Özeti'!$C$7-3,D17&lt;='Form ve Puan Özeti'!$C$7),G17,0)))</f>
        <v/>
      </c>
      <c r="J17" t="str">
        <f>IF($D17="","",IF(COUNTIF($D$5:$D17,$D17)=1,MIN(30,SUMIF($D$5:$D$52,$D17,$G$5:$G$52)),0))</f>
        <v/>
      </c>
      <c r="K17" t="str">
        <f>IF($D17="","",IF(COUNTIF($D$5:$D17,$D17)=1,MIN(30,SUMIF($D$5:$D$52,$D17,$H$5:$H$52)),0))</f>
        <v/>
      </c>
      <c r="L17" t="str">
        <f>IF($D17="","",IF(COUNTIF($D$5:$D17,$D17)=1,MIN(30,SUMIF($D$5:$D$52,$D17,$I$5:$I$52)),0))</f>
        <v/>
      </c>
    </row>
    <row r="18" spans="1:12" ht="18" customHeight="1" x14ac:dyDescent="0.3">
      <c r="A18" s="67">
        <v>4</v>
      </c>
      <c r="B18" s="66"/>
      <c r="C18" s="66"/>
      <c r="D18" s="66"/>
      <c r="E18" s="67"/>
      <c r="F18" s="68" t="str">
        <f t="shared" si="2"/>
        <v/>
      </c>
      <c r="G18" s="90" t="str">
        <f t="shared" si="3"/>
        <v/>
      </c>
      <c r="H18" t="str">
        <f>IF(G18="","",IF(OR('Form ve Puan Özeti'!$C$4="Öğretim Görevlisi",'Form ve Puan Özeti'!$E$2=""),G18,IF(AND(ISNUMBER(D18),D18&gt;='Form ve Puan Özeti'!$E$2,D18&lt;='Form ve Puan Özeti'!$F$2),G18,0)))</f>
        <v/>
      </c>
      <c r="I18" t="str">
        <f>IF(G18="","",IF(OR('Form ve Puan Özeti'!$C$7="",NOT(ISNUMBER('Form ve Puan Özeti'!$C$7))),0,IF(AND(ISNUMBER(D18),D18&gt;='Form ve Puan Özeti'!$C$7-3,D18&lt;='Form ve Puan Özeti'!$C$7),G18,0)))</f>
        <v/>
      </c>
      <c r="J18" t="str">
        <f>IF($D18="","",IF(COUNTIF($D$5:$D18,$D18)=1,MIN(30,SUMIF($D$5:$D$52,$D18,$G$5:$G$52)),0))</f>
        <v/>
      </c>
      <c r="K18" t="str">
        <f>IF($D18="","",IF(COUNTIF($D$5:$D18,$D18)=1,MIN(30,SUMIF($D$5:$D$52,$D18,$H$5:$H$52)),0))</f>
        <v/>
      </c>
      <c r="L18" t="str">
        <f>IF($D18="","",IF(COUNTIF($D$5:$D18,$D18)=1,MIN(30,SUMIF($D$5:$D$52,$D18,$I$5:$I$52)),0))</f>
        <v/>
      </c>
    </row>
    <row r="19" spans="1:12" ht="18" customHeight="1" x14ac:dyDescent="0.3">
      <c r="A19" s="65">
        <v>5</v>
      </c>
      <c r="B19" s="66"/>
      <c r="C19" s="66"/>
      <c r="D19" s="66"/>
      <c r="E19" s="67"/>
      <c r="F19" s="68" t="str">
        <f t="shared" si="2"/>
        <v/>
      </c>
      <c r="G19" s="90" t="str">
        <f t="shared" si="3"/>
        <v/>
      </c>
      <c r="H19" t="str">
        <f>IF(G19="","",IF(OR('Form ve Puan Özeti'!$C$4="Öğretim Görevlisi",'Form ve Puan Özeti'!$E$2=""),G19,IF(AND(ISNUMBER(D19),D19&gt;='Form ve Puan Özeti'!$E$2,D19&lt;='Form ve Puan Özeti'!$F$2),G19,0)))</f>
        <v/>
      </c>
      <c r="I19" t="str">
        <f>IF(G19="","",IF(OR('Form ve Puan Özeti'!$C$7="",NOT(ISNUMBER('Form ve Puan Özeti'!$C$7))),0,IF(AND(ISNUMBER(D19),D19&gt;='Form ve Puan Özeti'!$C$7-3,D19&lt;='Form ve Puan Özeti'!$C$7),G19,0)))</f>
        <v/>
      </c>
      <c r="J19" t="str">
        <f>IF($D19="","",IF(COUNTIF($D$5:$D19,$D19)=1,MIN(30,SUMIF($D$5:$D$52,$D19,$G$5:$G$52)),0))</f>
        <v/>
      </c>
      <c r="K19" t="str">
        <f>IF($D19="","",IF(COUNTIF($D$5:$D19,$D19)=1,MIN(30,SUMIF($D$5:$D$52,$D19,$H$5:$H$52)),0))</f>
        <v/>
      </c>
      <c r="L19" t="str">
        <f>IF($D19="","",IF(COUNTIF($D$5:$D19,$D19)=1,MIN(30,SUMIF($D$5:$D$52,$D19,$I$5:$I$52)),0))</f>
        <v/>
      </c>
    </row>
    <row r="20" spans="1:12" ht="18" customHeight="1" x14ac:dyDescent="0.3">
      <c r="A20" s="67">
        <v>6</v>
      </c>
      <c r="B20" s="66"/>
      <c r="C20" s="66"/>
      <c r="D20" s="66"/>
      <c r="E20" s="67"/>
      <c r="F20" s="68" t="str">
        <f t="shared" si="2"/>
        <v/>
      </c>
      <c r="G20" s="90" t="str">
        <f t="shared" si="3"/>
        <v/>
      </c>
      <c r="H20" t="str">
        <f>IF(G20="","",IF(OR('Form ve Puan Özeti'!$C$4="Öğretim Görevlisi",'Form ve Puan Özeti'!$E$2=""),G20,IF(AND(ISNUMBER(D20),D20&gt;='Form ve Puan Özeti'!$E$2,D20&lt;='Form ve Puan Özeti'!$F$2),G20,0)))</f>
        <v/>
      </c>
      <c r="I20" t="str">
        <f>IF(G20="","",IF(OR('Form ve Puan Özeti'!$C$7="",NOT(ISNUMBER('Form ve Puan Özeti'!$C$7))),0,IF(AND(ISNUMBER(D20),D20&gt;='Form ve Puan Özeti'!$C$7-3,D20&lt;='Form ve Puan Özeti'!$C$7),G20,0)))</f>
        <v/>
      </c>
      <c r="J20" t="str">
        <f>IF($D20="","",IF(COUNTIF($D$5:$D20,$D20)=1,MIN(30,SUMIF($D$5:$D$52,$D20,$G$5:$G$52)),0))</f>
        <v/>
      </c>
      <c r="K20" t="str">
        <f>IF($D20="","",IF(COUNTIF($D$5:$D20,$D20)=1,MIN(30,SUMIF($D$5:$D$52,$D20,$H$5:$H$52)),0))</f>
        <v/>
      </c>
      <c r="L20" t="str">
        <f>IF($D20="","",IF(COUNTIF($D$5:$D20,$D20)=1,MIN(30,SUMIF($D$5:$D$52,$D20,$I$5:$I$52)),0))</f>
        <v/>
      </c>
    </row>
    <row r="21" spans="1:12" ht="15" customHeight="1" x14ac:dyDescent="0.3">
      <c r="A21" s="110" t="s">
        <v>83</v>
      </c>
      <c r="B21" s="110"/>
      <c r="C21" s="110"/>
      <c r="D21" s="110"/>
      <c r="E21" s="110"/>
      <c r="F21" s="110"/>
      <c r="G21" s="76">
        <f>SUM(G15:G20)</f>
        <v>0</v>
      </c>
      <c r="H21">
        <f>SUM(H15:H20)</f>
        <v>0</v>
      </c>
      <c r="I21">
        <f>SUM(I15:I20)</f>
        <v>0</v>
      </c>
      <c r="J21" t="str">
        <f>IF($D21="","",IF(COUNTIF($D$5:$D21,$D21)=1,MIN(30,SUMIF($D$5:$D$52,$D21,$G$5:$G$52)),0))</f>
        <v/>
      </c>
      <c r="K21" t="str">
        <f>IF($D21="","",IF(COUNTIF($D$5:$D21,$D21)=1,MIN(30,SUMIF($D$5:$D$52,$D21,$H$5:$H$52)),0))</f>
        <v/>
      </c>
      <c r="L21" t="str">
        <f>IF($D21="","",IF(COUNTIF($D$5:$D21,$D21)=1,MIN(30,SUMIF($D$5:$D$52,$D21,$I$5:$I$52)),0))</f>
        <v/>
      </c>
    </row>
    <row r="22" spans="1:12" ht="15.75" customHeight="1" x14ac:dyDescent="0.3">
      <c r="A22" s="74"/>
      <c r="G22" s="75"/>
      <c r="J22" t="str">
        <f>IF($D22="","",IF(COUNTIF($D$5:$D22,$D22)=1,MIN(30,SUMIF($D$5:$D$52,$D22,$G$5:$G$52)),0))</f>
        <v/>
      </c>
      <c r="K22" t="str">
        <f>IF($D22="","",IF(COUNTIF($D$5:$D22,$D22)=1,MIN(30,SUMIF($D$5:$D$52,$D22,$H$5:$H$52)),0))</f>
        <v/>
      </c>
      <c r="L22" t="str">
        <f>IF($D22="","",IF(COUNTIF($D$5:$D22,$D22)=1,MIN(30,SUMIF($D$5:$D$52,$D22,$I$5:$I$52)),0))</f>
        <v/>
      </c>
    </row>
    <row r="23" spans="1:12" ht="19.5" customHeight="1" x14ac:dyDescent="0.3">
      <c r="A23" s="125" t="s">
        <v>156</v>
      </c>
      <c r="B23" s="125"/>
      <c r="C23" s="125"/>
      <c r="D23" s="125"/>
      <c r="E23" s="125"/>
      <c r="F23" s="125"/>
      <c r="G23" s="125"/>
      <c r="J23" t="str">
        <f>IF($D23="","",IF(COUNTIF($D$5:$D23,$D23)=1,MIN(30,SUMIF($D$5:$D$52,$D23,$G$5:$G$52)),0))</f>
        <v/>
      </c>
      <c r="K23" t="str">
        <f>IF($D23="","",IF(COUNTIF($D$5:$D23,$D23)=1,MIN(30,SUMIF($D$5:$D$52,$D23,$H$5:$H$52)),0))</f>
        <v/>
      </c>
      <c r="L23" t="str">
        <f>IF($D23="","",IF(COUNTIF($D$5:$D23,$D23)=1,MIN(30,SUMIF($D$5:$D$52,$D23,$I$5:$I$52)),0))</f>
        <v/>
      </c>
    </row>
    <row r="24" spans="1:12" ht="21" customHeight="1" x14ac:dyDescent="0.3">
      <c r="A24" s="126" t="s">
        <v>157</v>
      </c>
      <c r="B24" s="126"/>
      <c r="C24" s="126"/>
      <c r="D24" s="126"/>
      <c r="E24" s="126"/>
      <c r="F24" s="126"/>
      <c r="G24" s="126"/>
      <c r="J24" t="str">
        <f>IF($D24="","",IF(COUNTIF($D$5:$D24,$D24)=1,MIN(30,SUMIF($D$5:$D$52,$D24,$G$5:$G$52)),0))</f>
        <v/>
      </c>
      <c r="K24" t="str">
        <f>IF($D24="","",IF(COUNTIF($D$5:$D24,$D24)=1,MIN(30,SUMIF($D$5:$D$52,$D24,$H$5:$H$52)),0))</f>
        <v/>
      </c>
      <c r="L24" t="str">
        <f>IF($D24="","",IF(COUNTIF($D$5:$D24,$D24)=1,MIN(30,SUMIF($D$5:$D$52,$D24,$I$5:$I$52)),0))</f>
        <v/>
      </c>
    </row>
    <row r="25" spans="1:12" ht="18" customHeight="1" x14ac:dyDescent="0.3">
      <c r="A25" s="65">
        <v>1</v>
      </c>
      <c r="B25" s="66"/>
      <c r="C25" s="66"/>
      <c r="D25" s="66"/>
      <c r="E25" s="67"/>
      <c r="F25" s="68" t="str">
        <f t="shared" ref="F25:F32" si="4">IF(E25="Uluslararası Olimpik - Olimpiyat/Dünya/Avrupa Kupası",12,IF(E25="Uluslararası Olimpik - ≥10 Ülke Turnuva",8,IF(E25="Uluslararası Diğer - Dünya/Avrupa Kupası",6,IF(E25="Ulusal Olimpik - Türkiye Şampiyonası",6,IF(E25="Ulusal Diğer - Türkiye Şampiyonası",3,"")))))</f>
        <v/>
      </c>
      <c r="G25" s="90" t="str">
        <f t="shared" ref="G25:G32" si="5">IF(F25="","",F25)</f>
        <v/>
      </c>
      <c r="H25" t="str">
        <f>IF(G25="","",IF(OR('Form ve Puan Özeti'!$C$4="Öğretim Görevlisi",'Form ve Puan Özeti'!$E$2=""),G25,IF(AND(ISNUMBER(D25),D25&gt;='Form ve Puan Özeti'!$E$2,D25&lt;='Form ve Puan Özeti'!$F$2),G25,0)))</f>
        <v/>
      </c>
      <c r="I25" t="str">
        <f>IF(G25="","",IF(OR('Form ve Puan Özeti'!$C$7="",NOT(ISNUMBER('Form ve Puan Özeti'!$C$7))),0,IF(AND(ISNUMBER(D25),D25&gt;='Form ve Puan Özeti'!$C$7-3,D25&lt;='Form ve Puan Özeti'!$C$7),G25,0)))</f>
        <v/>
      </c>
      <c r="J25" t="str">
        <f>IF($D25="","",IF(COUNTIF($D$5:$D25,$D25)=1,MIN(30,SUMIF($D$5:$D$52,$D25,$G$5:$G$52)),0))</f>
        <v/>
      </c>
      <c r="K25" t="str">
        <f>IF($D25="","",IF(COUNTIF($D$5:$D25,$D25)=1,MIN(30,SUMIF($D$5:$D$52,$D25,$H$5:$H$52)),0))</f>
        <v/>
      </c>
      <c r="L25" t="str">
        <f>IF($D25="","",IF(COUNTIF($D$5:$D25,$D25)=1,MIN(30,SUMIF($D$5:$D$52,$D25,$I$5:$I$52)),0))</f>
        <v/>
      </c>
    </row>
    <row r="26" spans="1:12" ht="18" customHeight="1" x14ac:dyDescent="0.3">
      <c r="A26" s="67">
        <v>2</v>
      </c>
      <c r="B26" s="66"/>
      <c r="C26" s="66"/>
      <c r="D26" s="66"/>
      <c r="E26" s="67"/>
      <c r="F26" s="68" t="str">
        <f t="shared" si="4"/>
        <v/>
      </c>
      <c r="G26" s="90" t="str">
        <f t="shared" si="5"/>
        <v/>
      </c>
      <c r="H26" t="str">
        <f>IF(G26="","",IF(OR('Form ve Puan Özeti'!$C$4="Öğretim Görevlisi",'Form ve Puan Özeti'!$E$2=""),G26,IF(AND(ISNUMBER(D26),D26&gt;='Form ve Puan Özeti'!$E$2,D26&lt;='Form ve Puan Özeti'!$F$2),G26,0)))</f>
        <v/>
      </c>
      <c r="I26" t="str">
        <f>IF(G26="","",IF(OR('Form ve Puan Özeti'!$C$7="",NOT(ISNUMBER('Form ve Puan Özeti'!$C$7))),0,IF(AND(ISNUMBER(D26),D26&gt;='Form ve Puan Özeti'!$C$7-3,D26&lt;='Form ve Puan Özeti'!$C$7),G26,0)))</f>
        <v/>
      </c>
      <c r="J26" t="str">
        <f>IF($D26="","",IF(COUNTIF($D$5:$D26,$D26)=1,MIN(30,SUMIF($D$5:$D$52,$D26,$G$5:$G$52)),0))</f>
        <v/>
      </c>
      <c r="K26" t="str">
        <f>IF($D26="","",IF(COUNTIF($D$5:$D26,$D26)=1,MIN(30,SUMIF($D$5:$D$52,$D26,$H$5:$H$52)),0))</f>
        <v/>
      </c>
      <c r="L26" t="str">
        <f>IF($D26="","",IF(COUNTIF($D$5:$D26,$D26)=1,MIN(30,SUMIF($D$5:$D$52,$D26,$I$5:$I$52)),0))</f>
        <v/>
      </c>
    </row>
    <row r="27" spans="1:12" ht="18" customHeight="1" x14ac:dyDescent="0.3">
      <c r="A27" s="65">
        <v>3</v>
      </c>
      <c r="B27" s="66"/>
      <c r="C27" s="66"/>
      <c r="D27" s="66"/>
      <c r="E27" s="67"/>
      <c r="F27" s="68" t="str">
        <f t="shared" si="4"/>
        <v/>
      </c>
      <c r="G27" s="90" t="str">
        <f t="shared" si="5"/>
        <v/>
      </c>
      <c r="H27" t="str">
        <f>IF(G27="","",IF(OR('Form ve Puan Özeti'!$C$4="Öğretim Görevlisi",'Form ve Puan Özeti'!$E$2=""),G27,IF(AND(ISNUMBER(D27),D27&gt;='Form ve Puan Özeti'!$E$2,D27&lt;='Form ve Puan Özeti'!$F$2),G27,0)))</f>
        <v/>
      </c>
      <c r="I27" t="str">
        <f>IF(G27="","",IF(OR('Form ve Puan Özeti'!$C$7="",NOT(ISNUMBER('Form ve Puan Özeti'!$C$7))),0,IF(AND(ISNUMBER(D27),D27&gt;='Form ve Puan Özeti'!$C$7-3,D27&lt;='Form ve Puan Özeti'!$C$7),G27,0)))</f>
        <v/>
      </c>
      <c r="J27" t="str">
        <f>IF($D27="","",IF(COUNTIF($D$5:$D27,$D27)=1,MIN(30,SUMIF($D$5:$D$52,$D27,$G$5:$G$52)),0))</f>
        <v/>
      </c>
      <c r="K27" t="str">
        <f>IF($D27="","",IF(COUNTIF($D$5:$D27,$D27)=1,MIN(30,SUMIF($D$5:$D$52,$D27,$H$5:$H$52)),0))</f>
        <v/>
      </c>
      <c r="L27" t="str">
        <f>IF($D27="","",IF(COUNTIF($D$5:$D27,$D27)=1,MIN(30,SUMIF($D$5:$D$52,$D27,$I$5:$I$52)),0))</f>
        <v/>
      </c>
    </row>
    <row r="28" spans="1:12" ht="18" customHeight="1" x14ac:dyDescent="0.3">
      <c r="A28" s="67">
        <v>4</v>
      </c>
      <c r="B28" s="66"/>
      <c r="C28" s="66"/>
      <c r="D28" s="66"/>
      <c r="E28" s="67"/>
      <c r="F28" s="68" t="str">
        <f t="shared" si="4"/>
        <v/>
      </c>
      <c r="G28" s="90" t="str">
        <f t="shared" si="5"/>
        <v/>
      </c>
      <c r="H28" t="str">
        <f>IF(G28="","",IF(OR('Form ve Puan Özeti'!$C$4="Öğretim Görevlisi",'Form ve Puan Özeti'!$E$2=""),G28,IF(AND(ISNUMBER(D28),D28&gt;='Form ve Puan Özeti'!$E$2,D28&lt;='Form ve Puan Özeti'!$F$2),G28,0)))</f>
        <v/>
      </c>
      <c r="I28" t="str">
        <f>IF(G28="","",IF(OR('Form ve Puan Özeti'!$C$7="",NOT(ISNUMBER('Form ve Puan Özeti'!$C$7))),0,IF(AND(ISNUMBER(D28),D28&gt;='Form ve Puan Özeti'!$C$7-3,D28&lt;='Form ve Puan Özeti'!$C$7),G28,0)))</f>
        <v/>
      </c>
      <c r="J28" t="str">
        <f>IF($D28="","",IF(COUNTIF($D$5:$D28,$D28)=1,MIN(30,SUMIF($D$5:$D$52,$D28,$G$5:$G$52)),0))</f>
        <v/>
      </c>
      <c r="K28" t="str">
        <f>IF($D28="","",IF(COUNTIF($D$5:$D28,$D28)=1,MIN(30,SUMIF($D$5:$D$52,$D28,$H$5:$H$52)),0))</f>
        <v/>
      </c>
      <c r="L28" t="str">
        <f>IF($D28="","",IF(COUNTIF($D$5:$D28,$D28)=1,MIN(30,SUMIF($D$5:$D$52,$D28,$I$5:$I$52)),0))</f>
        <v/>
      </c>
    </row>
    <row r="29" spans="1:12" ht="18" customHeight="1" x14ac:dyDescent="0.3">
      <c r="A29" s="65">
        <v>5</v>
      </c>
      <c r="B29" s="66"/>
      <c r="C29" s="66"/>
      <c r="D29" s="66"/>
      <c r="E29" s="67"/>
      <c r="F29" s="68" t="str">
        <f t="shared" si="4"/>
        <v/>
      </c>
      <c r="G29" s="90" t="str">
        <f t="shared" si="5"/>
        <v/>
      </c>
      <c r="H29" t="str">
        <f>IF(G29="","",IF(OR('Form ve Puan Özeti'!$C$4="Öğretim Görevlisi",'Form ve Puan Özeti'!$E$2=""),G29,IF(AND(ISNUMBER(D29),D29&gt;='Form ve Puan Özeti'!$E$2,D29&lt;='Form ve Puan Özeti'!$F$2),G29,0)))</f>
        <v/>
      </c>
      <c r="I29" t="str">
        <f>IF(G29="","",IF(OR('Form ve Puan Özeti'!$C$7="",NOT(ISNUMBER('Form ve Puan Özeti'!$C$7))),0,IF(AND(ISNUMBER(D29),D29&gt;='Form ve Puan Özeti'!$C$7-3,D29&lt;='Form ve Puan Özeti'!$C$7),G29,0)))</f>
        <v/>
      </c>
      <c r="J29" t="str">
        <f>IF($D29="","",IF(COUNTIF($D$5:$D29,$D29)=1,MIN(30,SUMIF($D$5:$D$52,$D29,$G$5:$G$52)),0))</f>
        <v/>
      </c>
      <c r="K29" t="str">
        <f>IF($D29="","",IF(COUNTIF($D$5:$D29,$D29)=1,MIN(30,SUMIF($D$5:$D$52,$D29,$H$5:$H$52)),0))</f>
        <v/>
      </c>
      <c r="L29" t="str">
        <f>IF($D29="","",IF(COUNTIF($D$5:$D29,$D29)=1,MIN(30,SUMIF($D$5:$D$52,$D29,$I$5:$I$52)),0))</f>
        <v/>
      </c>
    </row>
    <row r="30" spans="1:12" ht="18" customHeight="1" x14ac:dyDescent="0.3">
      <c r="A30" s="67">
        <v>6</v>
      </c>
      <c r="B30" s="66"/>
      <c r="C30" s="66"/>
      <c r="D30" s="66"/>
      <c r="E30" s="67"/>
      <c r="F30" s="68" t="str">
        <f t="shared" si="4"/>
        <v/>
      </c>
      <c r="G30" s="90" t="str">
        <f t="shared" si="5"/>
        <v/>
      </c>
      <c r="H30" t="str">
        <f>IF(G30="","",IF(OR('Form ve Puan Özeti'!$C$4="Öğretim Görevlisi",'Form ve Puan Özeti'!$E$2=""),G30,IF(AND(ISNUMBER(D30),D30&gt;='Form ve Puan Özeti'!$E$2,D30&lt;='Form ve Puan Özeti'!$F$2),G30,0)))</f>
        <v/>
      </c>
      <c r="I30" t="str">
        <f>IF(G30="","",IF(OR('Form ve Puan Özeti'!$C$7="",NOT(ISNUMBER('Form ve Puan Özeti'!$C$7))),0,IF(AND(ISNUMBER(D30),D30&gt;='Form ve Puan Özeti'!$C$7-3,D30&lt;='Form ve Puan Özeti'!$C$7),G30,0)))</f>
        <v/>
      </c>
      <c r="J30" t="str">
        <f>IF($D30="","",IF(COUNTIF($D$5:$D30,$D30)=1,MIN(30,SUMIF($D$5:$D$52,$D30,$G$5:$G$52)),0))</f>
        <v/>
      </c>
      <c r="K30" t="str">
        <f>IF($D30="","",IF(COUNTIF($D$5:$D30,$D30)=1,MIN(30,SUMIF($D$5:$D$52,$D30,$H$5:$H$52)),0))</f>
        <v/>
      </c>
      <c r="L30" t="str">
        <f>IF($D30="","",IF(COUNTIF($D$5:$D30,$D30)=1,MIN(30,SUMIF($D$5:$D$52,$D30,$I$5:$I$52)),0))</f>
        <v/>
      </c>
    </row>
    <row r="31" spans="1:12" ht="18" customHeight="1" x14ac:dyDescent="0.3">
      <c r="A31" s="65">
        <v>7</v>
      </c>
      <c r="B31" s="66"/>
      <c r="C31" s="66"/>
      <c r="D31" s="66"/>
      <c r="E31" s="67"/>
      <c r="F31" s="68" t="str">
        <f t="shared" si="4"/>
        <v/>
      </c>
      <c r="G31" s="90" t="str">
        <f t="shared" si="5"/>
        <v/>
      </c>
      <c r="H31" t="str">
        <f>IF(G31="","",IF(OR('Form ve Puan Özeti'!$C$4="Öğretim Görevlisi",'Form ve Puan Özeti'!$E$2=""),G31,IF(AND(ISNUMBER(D31),D31&gt;='Form ve Puan Özeti'!$E$2,D31&lt;='Form ve Puan Özeti'!$F$2),G31,0)))</f>
        <v/>
      </c>
      <c r="I31" t="str">
        <f>IF(G31="","",IF(OR('Form ve Puan Özeti'!$C$7="",NOT(ISNUMBER('Form ve Puan Özeti'!$C$7))),0,IF(AND(ISNUMBER(D31),D31&gt;='Form ve Puan Özeti'!$C$7-3,D31&lt;='Form ve Puan Özeti'!$C$7),G31,0)))</f>
        <v/>
      </c>
      <c r="J31" t="str">
        <f>IF($D31="","",IF(COUNTIF($D$5:$D31,$D31)=1,MIN(30,SUMIF($D$5:$D$52,$D31,$G$5:$G$52)),0))</f>
        <v/>
      </c>
      <c r="K31" t="str">
        <f>IF($D31="","",IF(COUNTIF($D$5:$D31,$D31)=1,MIN(30,SUMIF($D$5:$D$52,$D31,$H$5:$H$52)),0))</f>
        <v/>
      </c>
      <c r="L31" t="str">
        <f>IF($D31="","",IF(COUNTIF($D$5:$D31,$D31)=1,MIN(30,SUMIF($D$5:$D$52,$D31,$I$5:$I$52)),0))</f>
        <v/>
      </c>
    </row>
    <row r="32" spans="1:12" ht="18" customHeight="1" x14ac:dyDescent="0.3">
      <c r="A32" s="67">
        <v>8</v>
      </c>
      <c r="B32" s="66"/>
      <c r="C32" s="66"/>
      <c r="D32" s="66"/>
      <c r="E32" s="67"/>
      <c r="F32" s="68" t="str">
        <f t="shared" si="4"/>
        <v/>
      </c>
      <c r="G32" s="90" t="str">
        <f t="shared" si="5"/>
        <v/>
      </c>
      <c r="H32" t="str">
        <f>IF(G32="","",IF(OR('Form ve Puan Özeti'!$C$4="Öğretim Görevlisi",'Form ve Puan Özeti'!$E$2=""),G32,IF(AND(ISNUMBER(D32),D32&gt;='Form ve Puan Özeti'!$E$2,D32&lt;='Form ve Puan Özeti'!$F$2),G32,0)))</f>
        <v/>
      </c>
      <c r="I32" t="str">
        <f>IF(G32="","",IF(OR('Form ve Puan Özeti'!$C$7="",NOT(ISNUMBER('Form ve Puan Özeti'!$C$7))),0,IF(AND(ISNUMBER(D32),D32&gt;='Form ve Puan Özeti'!$C$7-3,D32&lt;='Form ve Puan Özeti'!$C$7),G32,0)))</f>
        <v/>
      </c>
      <c r="J32" t="str">
        <f>IF($D32="","",IF(COUNTIF($D$5:$D32,$D32)=1,MIN(30,SUMIF($D$5:$D$52,$D32,$G$5:$G$52)),0))</f>
        <v/>
      </c>
      <c r="K32" t="str">
        <f>IF($D32="","",IF(COUNTIF($D$5:$D32,$D32)=1,MIN(30,SUMIF($D$5:$D$52,$D32,$H$5:$H$52)),0))</f>
        <v/>
      </c>
      <c r="L32" t="str">
        <f>IF($D32="","",IF(COUNTIF($D$5:$D32,$D32)=1,MIN(30,SUMIF($D$5:$D$52,$D32,$I$5:$I$52)),0))</f>
        <v/>
      </c>
    </row>
    <row r="33" spans="1:12" ht="15" customHeight="1" x14ac:dyDescent="0.3">
      <c r="A33" s="110" t="s">
        <v>83</v>
      </c>
      <c r="B33" s="110"/>
      <c r="C33" s="110"/>
      <c r="D33" s="110"/>
      <c r="E33" s="110"/>
      <c r="F33" s="110"/>
      <c r="G33" s="76">
        <f>SUM(G25:G32)</f>
        <v>0</v>
      </c>
      <c r="H33">
        <f>SUM(H25:H32)</f>
        <v>0</v>
      </c>
      <c r="I33">
        <f>SUM(I25:I32)</f>
        <v>0</v>
      </c>
      <c r="J33" t="str">
        <f>IF($D33="","",IF(COUNTIF($D$5:$D33,$D33)=1,MIN(30,SUMIF($D$5:$D$52,$D33,$G$5:$G$52)),0))</f>
        <v/>
      </c>
      <c r="K33" t="str">
        <f>IF($D33="","",IF(COUNTIF($D$5:$D33,$D33)=1,MIN(30,SUMIF($D$5:$D$52,$D33,$H$5:$H$52)),0))</f>
        <v/>
      </c>
      <c r="L33" t="str">
        <f>IF($D33="","",IF(COUNTIF($D$5:$D33,$D33)=1,MIN(30,SUMIF($D$5:$D$52,$D33,$I$5:$I$52)),0))</f>
        <v/>
      </c>
    </row>
    <row r="34" spans="1:12" ht="12" customHeight="1" x14ac:dyDescent="0.3">
      <c r="A34" s="74"/>
      <c r="G34" s="75"/>
      <c r="J34" t="str">
        <f>IF($D34="","",IF(COUNTIF($D$5:$D34,$D34)=1,MIN(30,SUMIF($D$5:$D$52,$D34,$G$5:$G$52)),0))</f>
        <v/>
      </c>
      <c r="K34" t="str">
        <f>IF($D34="","",IF(COUNTIF($D$5:$D34,$D34)=1,MIN(30,SUMIF($D$5:$D$52,$D34,$H$5:$H$52)),0))</f>
        <v/>
      </c>
      <c r="L34" t="str">
        <f>IF($D34="","",IF(COUNTIF($D$5:$D34,$D34)=1,MIN(30,SUMIF($D$5:$D$52,$D34,$I$5:$I$52)),0))</f>
        <v/>
      </c>
    </row>
    <row r="35" spans="1:12" ht="19.5" customHeight="1" x14ac:dyDescent="0.3">
      <c r="A35" s="125" t="s">
        <v>158</v>
      </c>
      <c r="B35" s="125"/>
      <c r="C35" s="125"/>
      <c r="D35" s="125"/>
      <c r="E35" s="125"/>
      <c r="F35" s="125"/>
      <c r="G35" s="125"/>
      <c r="J35" t="str">
        <f>IF($D35="","",IF(COUNTIF($D$5:$D35,$D35)=1,MIN(30,SUMIF($D$5:$D$52,$D35,$G$5:$G$52)),0))</f>
        <v/>
      </c>
      <c r="K35" t="str">
        <f>IF($D35="","",IF(COUNTIF($D$5:$D35,$D35)=1,MIN(30,SUMIF($D$5:$D$52,$D35,$H$5:$H$52)),0))</f>
        <v/>
      </c>
      <c r="L35" t="str">
        <f>IF($D35="","",IF(COUNTIF($D$5:$D35,$D35)=1,MIN(30,SUMIF($D$5:$D$52,$D35,$I$5:$I$52)),0))</f>
        <v/>
      </c>
    </row>
    <row r="36" spans="1:12" ht="29.25" customHeight="1" x14ac:dyDescent="0.3">
      <c r="A36" s="126" t="s">
        <v>159</v>
      </c>
      <c r="B36" s="126"/>
      <c r="C36" s="126"/>
      <c r="D36" s="126"/>
      <c r="E36" s="126"/>
      <c r="F36" s="126"/>
      <c r="G36" s="126"/>
      <c r="J36" t="str">
        <f>IF($D36="","",IF(COUNTIF($D$5:$D36,$D36)=1,MIN(30,SUMIF($D$5:$D$52,$D36,$G$5:$G$52)),0))</f>
        <v/>
      </c>
      <c r="K36" t="str">
        <f>IF($D36="","",IF(COUNTIF($D$5:$D36,$D36)=1,MIN(30,SUMIF($D$5:$D$52,$D36,$H$5:$H$52)),0))</f>
        <v/>
      </c>
      <c r="L36" t="str">
        <f>IF($D36="","",IF(COUNTIF($D$5:$D36,$D36)=1,MIN(30,SUMIF($D$5:$D$52,$D36,$I$5:$I$52)),0))</f>
        <v/>
      </c>
    </row>
    <row r="37" spans="1:12" ht="18" customHeight="1" x14ac:dyDescent="0.3">
      <c r="A37" s="65">
        <v>1</v>
      </c>
      <c r="B37" s="66"/>
      <c r="C37" s="66"/>
      <c r="D37" s="66"/>
      <c r="E37" s="67"/>
      <c r="F37" s="68" t="str">
        <f t="shared" ref="F37:F44" si="6">IF(E37="Uluslararası Olimpik - ilk 3 Olimpiyat/Dünya/Avrupa",24,IF(E37="Uluslararası Olimpik - ≥10 Ülke ilk 3",16,IF(E37="Uluslararası Diğer - Dünya/Avrupa ilk 3",12,IF(E37="Uluslararası Diğer - ≥10 Ülke ilk 3",8,IF(E37="Ulusal Olimpik - Türkiye ilk 3",8,IF(E37="Ulusal Diğer - Türkiye ilk 3",6,""))))))</f>
        <v/>
      </c>
      <c r="G37" s="90" t="str">
        <f t="shared" ref="G37:G44" si="7">IF(F37="","",F37)</f>
        <v/>
      </c>
      <c r="H37" t="str">
        <f>IF(G37="","",IF(OR('Form ve Puan Özeti'!$C$4="Öğretim Görevlisi",'Form ve Puan Özeti'!$E$2=""),G37,IF(AND(ISNUMBER(D37),D37&gt;='Form ve Puan Özeti'!$E$2,D37&lt;='Form ve Puan Özeti'!$F$2),G37,0)))</f>
        <v/>
      </c>
      <c r="I37" t="str">
        <f>IF(G37="","",IF(OR('Form ve Puan Özeti'!$C$7="",NOT(ISNUMBER('Form ve Puan Özeti'!$C$7))),0,IF(AND(ISNUMBER(D37),D37&gt;='Form ve Puan Özeti'!$C$7-3,D37&lt;='Form ve Puan Özeti'!$C$7),G37,0)))</f>
        <v/>
      </c>
      <c r="J37" t="str">
        <f>IF($D37="","",IF(COUNTIF($D$5:$D37,$D37)=1,MIN(30,SUMIF($D$5:$D$52,$D37,$G$5:$G$52)),0))</f>
        <v/>
      </c>
      <c r="K37" t="str">
        <f>IF($D37="","",IF(COUNTIF($D$5:$D37,$D37)=1,MIN(30,SUMIF($D$5:$D$52,$D37,$H$5:$H$52)),0))</f>
        <v/>
      </c>
      <c r="L37" t="str">
        <f>IF($D37="","",IF(COUNTIF($D$5:$D37,$D37)=1,MIN(30,SUMIF($D$5:$D$52,$D37,$I$5:$I$52)),0))</f>
        <v/>
      </c>
    </row>
    <row r="38" spans="1:12" ht="18" customHeight="1" x14ac:dyDescent="0.3">
      <c r="A38" s="67">
        <v>2</v>
      </c>
      <c r="B38" s="66"/>
      <c r="C38" s="66"/>
      <c r="D38" s="66"/>
      <c r="E38" s="67"/>
      <c r="F38" s="68" t="str">
        <f t="shared" si="6"/>
        <v/>
      </c>
      <c r="G38" s="90" t="str">
        <f t="shared" si="7"/>
        <v/>
      </c>
      <c r="H38" t="str">
        <f>IF(G38="","",IF(OR('Form ve Puan Özeti'!$C$4="Öğretim Görevlisi",'Form ve Puan Özeti'!$E$2=""),G38,IF(AND(ISNUMBER(D38),D38&gt;='Form ve Puan Özeti'!$E$2,D38&lt;='Form ve Puan Özeti'!$F$2),G38,0)))</f>
        <v/>
      </c>
      <c r="I38" t="str">
        <f>IF(G38="","",IF(OR('Form ve Puan Özeti'!$C$7="",NOT(ISNUMBER('Form ve Puan Özeti'!$C$7))),0,IF(AND(ISNUMBER(D38),D38&gt;='Form ve Puan Özeti'!$C$7-3,D38&lt;='Form ve Puan Özeti'!$C$7),G38,0)))</f>
        <v/>
      </c>
      <c r="J38" t="str">
        <f>IF($D38="","",IF(COUNTIF($D$5:$D38,$D38)=1,MIN(30,SUMIF($D$5:$D$52,$D38,$G$5:$G$52)),0))</f>
        <v/>
      </c>
      <c r="K38" t="str">
        <f>IF($D38="","",IF(COUNTIF($D$5:$D38,$D38)=1,MIN(30,SUMIF($D$5:$D$52,$D38,$H$5:$H$52)),0))</f>
        <v/>
      </c>
      <c r="L38" t="str">
        <f>IF($D38="","",IF(COUNTIF($D$5:$D38,$D38)=1,MIN(30,SUMIF($D$5:$D$52,$D38,$I$5:$I$52)),0))</f>
        <v/>
      </c>
    </row>
    <row r="39" spans="1:12" ht="18" customHeight="1" x14ac:dyDescent="0.3">
      <c r="A39" s="65">
        <v>3</v>
      </c>
      <c r="B39" s="66"/>
      <c r="C39" s="66"/>
      <c r="D39" s="66"/>
      <c r="E39" s="67"/>
      <c r="F39" s="68" t="str">
        <f t="shared" si="6"/>
        <v/>
      </c>
      <c r="G39" s="90" t="str">
        <f t="shared" si="7"/>
        <v/>
      </c>
      <c r="H39" t="str">
        <f>IF(G39="","",IF(OR('Form ve Puan Özeti'!$C$4="Öğretim Görevlisi",'Form ve Puan Özeti'!$E$2=""),G39,IF(AND(ISNUMBER(D39),D39&gt;='Form ve Puan Özeti'!$E$2,D39&lt;='Form ve Puan Özeti'!$F$2),G39,0)))</f>
        <v/>
      </c>
      <c r="I39" t="str">
        <f>IF(G39="","",IF(OR('Form ve Puan Özeti'!$C$7="",NOT(ISNUMBER('Form ve Puan Özeti'!$C$7))),0,IF(AND(ISNUMBER(D39),D39&gt;='Form ve Puan Özeti'!$C$7-3,D39&lt;='Form ve Puan Özeti'!$C$7),G39,0)))</f>
        <v/>
      </c>
      <c r="J39" t="str">
        <f>IF($D39="","",IF(COUNTIF($D$5:$D39,$D39)=1,MIN(30,SUMIF($D$5:$D$52,$D39,$G$5:$G$52)),0))</f>
        <v/>
      </c>
      <c r="K39" t="str">
        <f>IF($D39="","",IF(COUNTIF($D$5:$D39,$D39)=1,MIN(30,SUMIF($D$5:$D$52,$D39,$H$5:$H$52)),0))</f>
        <v/>
      </c>
      <c r="L39" t="str">
        <f>IF($D39="","",IF(COUNTIF($D$5:$D39,$D39)=1,MIN(30,SUMIF($D$5:$D$52,$D39,$I$5:$I$52)),0))</f>
        <v/>
      </c>
    </row>
    <row r="40" spans="1:12" ht="18" customHeight="1" x14ac:dyDescent="0.3">
      <c r="A40" s="67">
        <v>4</v>
      </c>
      <c r="B40" s="66"/>
      <c r="C40" s="66"/>
      <c r="D40" s="66"/>
      <c r="E40" s="67"/>
      <c r="F40" s="68" t="str">
        <f t="shared" si="6"/>
        <v/>
      </c>
      <c r="G40" s="90" t="str">
        <f t="shared" si="7"/>
        <v/>
      </c>
      <c r="H40" t="str">
        <f>IF(G40="","",IF(OR('Form ve Puan Özeti'!$C$4="Öğretim Görevlisi",'Form ve Puan Özeti'!$E$2=""),G40,IF(AND(ISNUMBER(D40),D40&gt;='Form ve Puan Özeti'!$E$2,D40&lt;='Form ve Puan Özeti'!$F$2),G40,0)))</f>
        <v/>
      </c>
      <c r="I40" t="str">
        <f>IF(G40="","",IF(OR('Form ve Puan Özeti'!$C$7="",NOT(ISNUMBER('Form ve Puan Özeti'!$C$7))),0,IF(AND(ISNUMBER(D40),D40&gt;='Form ve Puan Özeti'!$C$7-3,D40&lt;='Form ve Puan Özeti'!$C$7),G40,0)))</f>
        <v/>
      </c>
      <c r="J40" t="str">
        <f>IF($D40="","",IF(COUNTIF($D$5:$D40,$D40)=1,MIN(30,SUMIF($D$5:$D$52,$D40,$G$5:$G$52)),0))</f>
        <v/>
      </c>
      <c r="K40" t="str">
        <f>IF($D40="","",IF(COUNTIF($D$5:$D40,$D40)=1,MIN(30,SUMIF($D$5:$D$52,$D40,$H$5:$H$52)),0))</f>
        <v/>
      </c>
      <c r="L40" t="str">
        <f>IF($D40="","",IF(COUNTIF($D$5:$D40,$D40)=1,MIN(30,SUMIF($D$5:$D$52,$D40,$I$5:$I$52)),0))</f>
        <v/>
      </c>
    </row>
    <row r="41" spans="1:12" ht="18" customHeight="1" x14ac:dyDescent="0.3">
      <c r="A41" s="65">
        <v>5</v>
      </c>
      <c r="B41" s="66"/>
      <c r="C41" s="66"/>
      <c r="D41" s="66"/>
      <c r="E41" s="67"/>
      <c r="F41" s="68" t="str">
        <f t="shared" si="6"/>
        <v/>
      </c>
      <c r="G41" s="90" t="str">
        <f t="shared" si="7"/>
        <v/>
      </c>
      <c r="H41" t="str">
        <f>IF(G41="","",IF(OR('Form ve Puan Özeti'!$C$4="Öğretim Görevlisi",'Form ve Puan Özeti'!$E$2=""),G41,IF(AND(ISNUMBER(D41),D41&gt;='Form ve Puan Özeti'!$E$2,D41&lt;='Form ve Puan Özeti'!$F$2),G41,0)))</f>
        <v/>
      </c>
      <c r="I41" t="str">
        <f>IF(G41="","",IF(OR('Form ve Puan Özeti'!$C$7="",NOT(ISNUMBER('Form ve Puan Özeti'!$C$7))),0,IF(AND(ISNUMBER(D41),D41&gt;='Form ve Puan Özeti'!$C$7-3,D41&lt;='Form ve Puan Özeti'!$C$7),G41,0)))</f>
        <v/>
      </c>
      <c r="J41" t="str">
        <f>IF($D41="","",IF(COUNTIF($D$5:$D41,$D41)=1,MIN(30,SUMIF($D$5:$D$52,$D41,$G$5:$G$52)),0))</f>
        <v/>
      </c>
      <c r="K41" t="str">
        <f>IF($D41="","",IF(COUNTIF($D$5:$D41,$D41)=1,MIN(30,SUMIF($D$5:$D$52,$D41,$H$5:$H$52)),0))</f>
        <v/>
      </c>
      <c r="L41" t="str">
        <f>IF($D41="","",IF(COUNTIF($D$5:$D41,$D41)=1,MIN(30,SUMIF($D$5:$D$52,$D41,$I$5:$I$52)),0))</f>
        <v/>
      </c>
    </row>
    <row r="42" spans="1:12" ht="18" customHeight="1" x14ac:dyDescent="0.3">
      <c r="A42" s="67">
        <v>6</v>
      </c>
      <c r="B42" s="66"/>
      <c r="C42" s="66"/>
      <c r="D42" s="66"/>
      <c r="E42" s="67"/>
      <c r="F42" s="68" t="str">
        <f t="shared" si="6"/>
        <v/>
      </c>
      <c r="G42" s="90" t="str">
        <f t="shared" si="7"/>
        <v/>
      </c>
      <c r="H42" t="str">
        <f>IF(G42="","",IF(OR('Form ve Puan Özeti'!$C$4="Öğretim Görevlisi",'Form ve Puan Özeti'!$E$2=""),G42,IF(AND(ISNUMBER(D42),D42&gt;='Form ve Puan Özeti'!$E$2,D42&lt;='Form ve Puan Özeti'!$F$2),G42,0)))</f>
        <v/>
      </c>
      <c r="I42" t="str">
        <f>IF(G42="","",IF(OR('Form ve Puan Özeti'!$C$7="",NOT(ISNUMBER('Form ve Puan Özeti'!$C$7))),0,IF(AND(ISNUMBER(D42),D42&gt;='Form ve Puan Özeti'!$C$7-3,D42&lt;='Form ve Puan Özeti'!$C$7),G42,0)))</f>
        <v/>
      </c>
      <c r="J42" t="str">
        <f>IF($D42="","",IF(COUNTIF($D$5:$D42,$D42)=1,MIN(30,SUMIF($D$5:$D$52,$D42,$G$5:$G$52)),0))</f>
        <v/>
      </c>
      <c r="K42" t="str">
        <f>IF($D42="","",IF(COUNTIF($D$5:$D42,$D42)=1,MIN(30,SUMIF($D$5:$D$52,$D42,$H$5:$H$52)),0))</f>
        <v/>
      </c>
      <c r="L42" t="str">
        <f>IF($D42="","",IF(COUNTIF($D$5:$D42,$D42)=1,MIN(30,SUMIF($D$5:$D$52,$D42,$I$5:$I$52)),0))</f>
        <v/>
      </c>
    </row>
    <row r="43" spans="1:12" ht="18" customHeight="1" x14ac:dyDescent="0.3">
      <c r="A43" s="65">
        <v>7</v>
      </c>
      <c r="B43" s="66"/>
      <c r="C43" s="66"/>
      <c r="D43" s="66"/>
      <c r="E43" s="67"/>
      <c r="F43" s="68" t="str">
        <f t="shared" si="6"/>
        <v/>
      </c>
      <c r="G43" s="90" t="str">
        <f t="shared" si="7"/>
        <v/>
      </c>
      <c r="H43" t="str">
        <f>IF(G43="","",IF(OR('Form ve Puan Özeti'!$C$4="Öğretim Görevlisi",'Form ve Puan Özeti'!$E$2=""),G43,IF(AND(ISNUMBER(D43),D43&gt;='Form ve Puan Özeti'!$E$2,D43&lt;='Form ve Puan Özeti'!$F$2),G43,0)))</f>
        <v/>
      </c>
      <c r="I43" t="str">
        <f>IF(G43="","",IF(OR('Form ve Puan Özeti'!$C$7="",NOT(ISNUMBER('Form ve Puan Özeti'!$C$7))),0,IF(AND(ISNUMBER(D43),D43&gt;='Form ve Puan Özeti'!$C$7-3,D43&lt;='Form ve Puan Özeti'!$C$7),G43,0)))</f>
        <v/>
      </c>
      <c r="J43" t="str">
        <f>IF($D43="","",IF(COUNTIF($D$5:$D43,$D43)=1,MIN(30,SUMIF($D$5:$D$52,$D43,$G$5:$G$52)),0))</f>
        <v/>
      </c>
      <c r="K43" t="str">
        <f>IF($D43="","",IF(COUNTIF($D$5:$D43,$D43)=1,MIN(30,SUMIF($D$5:$D$52,$D43,$H$5:$H$52)),0))</f>
        <v/>
      </c>
      <c r="L43" t="str">
        <f>IF($D43="","",IF(COUNTIF($D$5:$D43,$D43)=1,MIN(30,SUMIF($D$5:$D$52,$D43,$I$5:$I$52)),0))</f>
        <v/>
      </c>
    </row>
    <row r="44" spans="1:12" ht="18" customHeight="1" x14ac:dyDescent="0.3">
      <c r="A44" s="67">
        <v>8</v>
      </c>
      <c r="B44" s="66"/>
      <c r="C44" s="66"/>
      <c r="D44" s="66"/>
      <c r="E44" s="67"/>
      <c r="F44" s="68" t="str">
        <f t="shared" si="6"/>
        <v/>
      </c>
      <c r="G44" s="90" t="str">
        <f t="shared" si="7"/>
        <v/>
      </c>
      <c r="H44" t="str">
        <f>IF(G44="","",IF(OR('Form ve Puan Özeti'!$C$4="Öğretim Görevlisi",'Form ve Puan Özeti'!$E$2=""),G44,IF(AND(ISNUMBER(D44),D44&gt;='Form ve Puan Özeti'!$E$2,D44&lt;='Form ve Puan Özeti'!$F$2),G44,0)))</f>
        <v/>
      </c>
      <c r="I44" t="str">
        <f>IF(G44="","",IF(OR('Form ve Puan Özeti'!$C$7="",NOT(ISNUMBER('Form ve Puan Özeti'!$C$7))),0,IF(AND(ISNUMBER(D44),D44&gt;='Form ve Puan Özeti'!$C$7-3,D44&lt;='Form ve Puan Özeti'!$C$7),G44,0)))</f>
        <v/>
      </c>
      <c r="J44" t="str">
        <f>IF($D44="","",IF(COUNTIF($D$5:$D44,$D44)=1,MIN(30,SUMIF($D$5:$D$52,$D44,$G$5:$G$52)),0))</f>
        <v/>
      </c>
      <c r="K44" t="str">
        <f>IF($D44="","",IF(COUNTIF($D$5:$D44,$D44)=1,MIN(30,SUMIF($D$5:$D$52,$D44,$H$5:$H$52)),0))</f>
        <v/>
      </c>
      <c r="L44" t="str">
        <f>IF($D44="","",IF(COUNTIF($D$5:$D44,$D44)=1,MIN(30,SUMIF($D$5:$D$52,$D44,$I$5:$I$52)),0))</f>
        <v/>
      </c>
    </row>
    <row r="45" spans="1:12" ht="15" customHeight="1" x14ac:dyDescent="0.3">
      <c r="A45" s="110" t="s">
        <v>83</v>
      </c>
      <c r="B45" s="110"/>
      <c r="C45" s="110"/>
      <c r="D45" s="110"/>
      <c r="E45" s="110"/>
      <c r="F45" s="110"/>
      <c r="G45" s="76">
        <f>SUM(G37:G44)</f>
        <v>0</v>
      </c>
      <c r="H45">
        <f>SUM(H37:H44)</f>
        <v>0</v>
      </c>
      <c r="I45">
        <f>SUM(I37:I44)</f>
        <v>0</v>
      </c>
      <c r="J45" t="str">
        <f>IF($D45="","",IF(COUNTIF($D$5:$D45,$D45)=1,MIN(30,SUMIF($D$5:$D$52,$D45,$G$5:$G$52)),0))</f>
        <v/>
      </c>
      <c r="K45" t="str">
        <f>IF($D45="","",IF(COUNTIF($D$5:$D45,$D45)=1,MIN(30,SUMIF($D$5:$D$52,$D45,$H$5:$H$52)),0))</f>
        <v/>
      </c>
      <c r="L45" t="str">
        <f>IF($D45="","",IF(COUNTIF($D$5:$D45,$D45)=1,MIN(30,SUMIF($D$5:$D$52,$D45,$I$5:$I$52)),0))</f>
        <v/>
      </c>
    </row>
    <row r="46" spans="1:12" ht="14.25" customHeight="1" x14ac:dyDescent="0.3">
      <c r="A46" s="74"/>
      <c r="G46" s="75"/>
      <c r="J46" t="str">
        <f>IF($D46="","",IF(COUNTIF($D$5:$D46,$D46)=1,MIN(30,SUMIF($D$5:$D$52,$D46,$G$5:$G$52)),0))</f>
        <v/>
      </c>
      <c r="K46" t="str">
        <f>IF($D46="","",IF(COUNTIF($D$5:$D46,$D46)=1,MIN(30,SUMIF($D$5:$D$52,$D46,$H$5:$H$52)),0))</f>
        <v/>
      </c>
      <c r="L46" t="str">
        <f>IF($D46="","",IF(COUNTIF($D$5:$D46,$D46)=1,MIN(30,SUMIF($D$5:$D$52,$D46,$I$5:$I$52)),0))</f>
        <v/>
      </c>
    </row>
    <row r="47" spans="1:12" ht="19.5" customHeight="1" x14ac:dyDescent="0.3">
      <c r="A47" s="125" t="s">
        <v>160</v>
      </c>
      <c r="B47" s="125"/>
      <c r="C47" s="125"/>
      <c r="D47" s="125"/>
      <c r="E47" s="125"/>
      <c r="F47" s="125"/>
      <c r="G47" s="125"/>
      <c r="J47" t="str">
        <f>IF($D47="","",IF(COUNTIF($D$5:$D47,$D47)=1,MIN(30,SUMIF($D$5:$D$52,$D47,$G$5:$G$52)),0))</f>
        <v/>
      </c>
      <c r="K47" t="str">
        <f>IF($D47="","",IF(COUNTIF($D$5:$D47,$D47)=1,MIN(30,SUMIF($D$5:$D$52,$D47,$H$5:$H$52)),0))</f>
        <v/>
      </c>
      <c r="L47" t="str">
        <f>IF($D47="","",IF(COUNTIF($D$5:$D47,$D47)=1,MIN(30,SUMIF($D$5:$D$52,$D47,$I$5:$I$52)),0))</f>
        <v/>
      </c>
    </row>
    <row r="48" spans="1:12" ht="13.5" customHeight="1" x14ac:dyDescent="0.3">
      <c r="A48" s="126" t="s">
        <v>161</v>
      </c>
      <c r="B48" s="126"/>
      <c r="C48" s="126"/>
      <c r="D48" s="126"/>
      <c r="E48" s="126"/>
      <c r="F48" s="126"/>
      <c r="G48" s="126"/>
      <c r="J48" t="str">
        <f>IF($D48="","",IF(COUNTIF($D$5:$D48,$D48)=1,MIN(30,SUMIF($D$5:$D$52,$D48,$G$5:$G$52)),0))</f>
        <v/>
      </c>
      <c r="K48" t="str">
        <f>IF($D48="","",IF(COUNTIF($D$5:$D48,$D48)=1,MIN(30,SUMIF($D$5:$D$52,$D48,$H$5:$H$52)),0))</f>
        <v/>
      </c>
      <c r="L48" t="str">
        <f>IF($D48="","",IF(COUNTIF($D$5:$D48,$D48)=1,MIN(30,SUMIF($D$5:$D$52,$D48,$I$5:$I$52)),0))</f>
        <v/>
      </c>
    </row>
    <row r="49" spans="1:12" ht="18" customHeight="1" x14ac:dyDescent="0.3">
      <c r="A49" s="65">
        <v>1</v>
      </c>
      <c r="B49" s="66"/>
      <c r="C49" s="66"/>
      <c r="D49" s="66"/>
      <c r="E49" s="67"/>
      <c r="F49" s="68" t="str">
        <f>IF(E49="Uluslararası Sertifikalı Kurs Eğitici",6,IF(E49="Ulusal Sertifikalı Kurs Eğitici",2,""))</f>
        <v/>
      </c>
      <c r="G49" s="90" t="str">
        <f>IF(F49="","",F49)</f>
        <v/>
      </c>
      <c r="H49" t="str">
        <f>IF(G49="","",IF(OR('Form ve Puan Özeti'!$C$4="Öğretim Görevlisi",'Form ve Puan Özeti'!$E$2=""),G49,IF(AND(ISNUMBER(D49),D49&gt;='Form ve Puan Özeti'!$E$2,D49&lt;='Form ve Puan Özeti'!$F$2),G49,0)))</f>
        <v/>
      </c>
      <c r="I49" t="str">
        <f>IF(G49="","",IF(OR('Form ve Puan Özeti'!$C$7="",NOT(ISNUMBER('Form ve Puan Özeti'!$C$7))),0,IF(AND(ISNUMBER(D49),D49&gt;='Form ve Puan Özeti'!$C$7-3,D49&lt;='Form ve Puan Özeti'!$C$7),G49,0)))</f>
        <v/>
      </c>
      <c r="J49" t="str">
        <f>IF($D49="","",IF(COUNTIF($D$5:$D49,$D49)=1,MIN(30,SUMIF($D$5:$D$52,$D49,$G$5:$G$52)),0))</f>
        <v/>
      </c>
      <c r="K49" t="str">
        <f>IF($D49="","",IF(COUNTIF($D$5:$D49,$D49)=1,MIN(30,SUMIF($D$5:$D$52,$D49,$H$5:$H$52)),0))</f>
        <v/>
      </c>
      <c r="L49" t="str">
        <f>IF($D49="","",IF(COUNTIF($D$5:$D49,$D49)=1,MIN(30,SUMIF($D$5:$D$52,$D49,$I$5:$I$52)),0))</f>
        <v/>
      </c>
    </row>
    <row r="50" spans="1:12" ht="18" customHeight="1" x14ac:dyDescent="0.3">
      <c r="A50" s="67">
        <v>2</v>
      </c>
      <c r="B50" s="66"/>
      <c r="C50" s="66"/>
      <c r="D50" s="66"/>
      <c r="E50" s="67"/>
      <c r="F50" s="68" t="str">
        <f>IF(E50="Uluslararası Sertifikalı Kurs Eğitici",6,IF(E50="Ulusal Sertifikalı Kurs Eğitici",2,""))</f>
        <v/>
      </c>
      <c r="G50" s="90" t="str">
        <f>IF(F50="","",F50)</f>
        <v/>
      </c>
      <c r="H50" t="str">
        <f>IF(G50="","",IF(OR('Form ve Puan Özeti'!$C$4="Öğretim Görevlisi",'Form ve Puan Özeti'!$E$2=""),G50,IF(AND(ISNUMBER(D50),D50&gt;='Form ve Puan Özeti'!$E$2,D50&lt;='Form ve Puan Özeti'!$F$2),G50,0)))</f>
        <v/>
      </c>
      <c r="I50" t="str">
        <f>IF(G50="","",IF(OR('Form ve Puan Özeti'!$C$7="",NOT(ISNUMBER('Form ve Puan Özeti'!$C$7))),0,IF(AND(ISNUMBER(D50),D50&gt;='Form ve Puan Özeti'!$C$7-3,D50&lt;='Form ve Puan Özeti'!$C$7),G50,0)))</f>
        <v/>
      </c>
      <c r="J50" t="str">
        <f>IF($D50="","",IF(COUNTIF($D$5:$D50,$D50)=1,MIN(30,SUMIF($D$5:$D$52,$D50,$G$5:$G$52)),0))</f>
        <v/>
      </c>
      <c r="K50" t="str">
        <f>IF($D50="","",IF(COUNTIF($D$5:$D50,$D50)=1,MIN(30,SUMIF($D$5:$D$52,$D50,$H$5:$H$52)),0))</f>
        <v/>
      </c>
      <c r="L50" t="str">
        <f>IF($D50="","",IF(COUNTIF($D$5:$D50,$D50)=1,MIN(30,SUMIF($D$5:$D$52,$D50,$I$5:$I$52)),0))</f>
        <v/>
      </c>
    </row>
    <row r="51" spans="1:12" ht="18" customHeight="1" x14ac:dyDescent="0.3">
      <c r="A51" s="65">
        <v>3</v>
      </c>
      <c r="B51" s="66"/>
      <c r="C51" s="66"/>
      <c r="D51" s="66"/>
      <c r="E51" s="67"/>
      <c r="F51" s="68" t="str">
        <f>IF(E51="Uluslararası Sertifikalı Kurs Eğitici",6,IF(E51="Ulusal Sertifikalı Kurs Eğitici",2,""))</f>
        <v/>
      </c>
      <c r="G51" s="90" t="str">
        <f>IF(F51="","",F51)</f>
        <v/>
      </c>
      <c r="H51" t="str">
        <f>IF(G51="","",IF(OR('Form ve Puan Özeti'!$C$4="Öğretim Görevlisi",'Form ve Puan Özeti'!$E$2=""),G51,IF(AND(ISNUMBER(D51),D51&gt;='Form ve Puan Özeti'!$E$2,D51&lt;='Form ve Puan Özeti'!$F$2),G51,0)))</f>
        <v/>
      </c>
      <c r="I51" t="str">
        <f>IF(G51="","",IF(OR('Form ve Puan Özeti'!$C$7="",NOT(ISNUMBER('Form ve Puan Özeti'!$C$7))),0,IF(AND(ISNUMBER(D51),D51&gt;='Form ve Puan Özeti'!$C$7-3,D51&lt;='Form ve Puan Özeti'!$C$7),G51,0)))</f>
        <v/>
      </c>
      <c r="J51" t="str">
        <f>IF($D51="","",IF(COUNTIF($D$5:$D51,$D51)=1,MIN(30,SUMIF($D$5:$D$52,$D51,$G$5:$G$52)),0))</f>
        <v/>
      </c>
      <c r="K51" t="str">
        <f>IF($D51="","",IF(COUNTIF($D$5:$D51,$D51)=1,MIN(30,SUMIF($D$5:$D$52,$D51,$H$5:$H$52)),0))</f>
        <v/>
      </c>
      <c r="L51" t="str">
        <f>IF($D51="","",IF(COUNTIF($D$5:$D51,$D51)=1,MIN(30,SUMIF($D$5:$D$52,$D51,$I$5:$I$52)),0))</f>
        <v/>
      </c>
    </row>
    <row r="52" spans="1:12" ht="18" customHeight="1" x14ac:dyDescent="0.3">
      <c r="A52" s="67">
        <v>4</v>
      </c>
      <c r="B52" s="66"/>
      <c r="C52" s="66"/>
      <c r="D52" s="66"/>
      <c r="E52" s="67"/>
      <c r="F52" s="68" t="str">
        <f>IF(E52="Uluslararası Sertifikalı Kurs Eğitici",6,IF(E52="Ulusal Sertifikalı Kurs Eğitici",2,""))</f>
        <v/>
      </c>
      <c r="G52" s="90" t="str">
        <f>IF(F52="","",F52)</f>
        <v/>
      </c>
      <c r="H52" t="str">
        <f>IF(G52="","",IF(OR('Form ve Puan Özeti'!$C$4="Öğretim Görevlisi",'Form ve Puan Özeti'!$E$2=""),G52,IF(AND(ISNUMBER(D52),D52&gt;='Form ve Puan Özeti'!$E$2,D52&lt;='Form ve Puan Özeti'!$F$2),G52,0)))</f>
        <v/>
      </c>
      <c r="I52" t="str">
        <f>IF(G52="","",IF(OR('Form ve Puan Özeti'!$C$7="",NOT(ISNUMBER('Form ve Puan Özeti'!$C$7))),0,IF(AND(ISNUMBER(D52),D52&gt;='Form ve Puan Özeti'!$C$7-3,D52&lt;='Form ve Puan Özeti'!$C$7),G52,0)))</f>
        <v/>
      </c>
      <c r="J52" t="str">
        <f>IF($D52="","",IF(COUNTIF($D$5:$D52,$D52)=1,MIN(30,SUMIF($D$5:$D$52,$D52,$G$5:$G$52)),0))</f>
        <v/>
      </c>
      <c r="K52" t="str">
        <f>IF($D52="","",IF(COUNTIF($D$5:$D52,$D52)=1,MIN(30,SUMIF($D$5:$D$52,$D52,$H$5:$H$52)),0))</f>
        <v/>
      </c>
      <c r="L52" t="str">
        <f>IF($D52="","",IF(COUNTIF($D$5:$D52,$D52)=1,MIN(30,SUMIF($D$5:$D$52,$D52,$I$5:$I$52)),0))</f>
        <v/>
      </c>
    </row>
    <row r="53" spans="1:12" ht="15" customHeight="1" x14ac:dyDescent="0.3">
      <c r="A53" s="110" t="s">
        <v>83</v>
      </c>
      <c r="B53" s="110"/>
      <c r="C53" s="110"/>
      <c r="D53" s="110"/>
      <c r="E53" s="110"/>
      <c r="F53" s="110"/>
      <c r="G53" s="76">
        <f>SUM(G49:G52)</f>
        <v>0</v>
      </c>
      <c r="H53">
        <f>SUM(H49:H52)</f>
        <v>0</v>
      </c>
      <c r="I53">
        <f>SUM(I49:I52)</f>
        <v>0</v>
      </c>
    </row>
    <row r="54" spans="1:12" ht="6" customHeight="1" x14ac:dyDescent="0.3">
      <c r="A54" s="74"/>
      <c r="G54" s="75"/>
    </row>
    <row r="55" spans="1:12" ht="25.5" customHeight="1" x14ac:dyDescent="0.3">
      <c r="A55" s="111" t="s">
        <v>162</v>
      </c>
      <c r="B55" s="111"/>
      <c r="C55" s="111"/>
      <c r="D55" s="111"/>
      <c r="E55" s="111"/>
      <c r="F55" s="111"/>
      <c r="G55" s="92">
        <f>MIN(SUM(J5:J52),60)</f>
        <v>0</v>
      </c>
      <c r="H55">
        <f>MIN(SUM(K5:K52),60)</f>
        <v>0</v>
      </c>
      <c r="I55">
        <f>MIN(SUM(L5:L52),60)</f>
        <v>0</v>
      </c>
    </row>
    <row r="56" spans="1:12" ht="15" customHeight="1" x14ac:dyDescent="0.3">
      <c r="A56" s="128" t="s">
        <v>163</v>
      </c>
      <c r="B56" s="128"/>
      <c r="C56" s="128"/>
      <c r="D56" s="128"/>
      <c r="E56" s="128"/>
      <c r="F56" s="128"/>
      <c r="G56" s="128"/>
    </row>
  </sheetData>
  <mergeCells count="18">
    <mergeCell ref="A53:F53"/>
    <mergeCell ref="A55:F55"/>
    <mergeCell ref="A56:G56"/>
    <mergeCell ref="A35:G35"/>
    <mergeCell ref="A36:G36"/>
    <mergeCell ref="A45:F45"/>
    <mergeCell ref="A47:G47"/>
    <mergeCell ref="A48:G48"/>
    <mergeCell ref="A14:G14"/>
    <mergeCell ref="A21:F21"/>
    <mergeCell ref="A23:G23"/>
    <mergeCell ref="A24:G24"/>
    <mergeCell ref="A33:F33"/>
    <mergeCell ref="A1:G1"/>
    <mergeCell ref="A3:G3"/>
    <mergeCell ref="A4:G4"/>
    <mergeCell ref="A11:F11"/>
    <mergeCell ref="A13:G13"/>
  </mergeCells>
  <dataValidations count="5">
    <dataValidation type="list" allowBlank="1" showErrorMessage="1" errorTitle="Geçersiz Seçim" error="Lütfen listeden bir kategori seçiniz." sqref="E5:E10" xr:uid="{00000000-0002-0000-0500-000000000000}">
      <formula1>"Uluslararası Yönetici,Uluslararası Düzenleme Kurulu,Ulusal Yönetici,Ulusal Düzenleme Kurulu"</formula1>
      <formula2>0</formula2>
    </dataValidation>
    <dataValidation type="list" allowBlank="1" showErrorMessage="1" errorTitle="Geçersiz Seçim" error="Lütfen listeden bir kategori seçiniz." sqref="E15:E20" xr:uid="{00000000-0002-0000-0500-000001000000}">
      <formula1>"Uluslararası Yönetim Kurulu,Uluslararası Genel Kurul,Uluslararası Teknik/Eğitim/Hakem/Sağlık Kurulu,Ulusal Yönetim Kurulu,Ulusal Genel Kurul,Ulusal Teknik/Eğitim/Hakem/Sağlık Kurulu"</formula1>
      <formula2>0</formula2>
    </dataValidation>
    <dataValidation type="list" allowBlank="1" showErrorMessage="1" errorTitle="Geçersiz Seçim" error="Lütfen listeden bir kategori seçiniz." sqref="E25:E32" xr:uid="{00000000-0002-0000-0500-000002000000}">
      <formula1>"Uluslararası Olimpik - Olimpiyat/Dünya/Avrupa Kupası,Uluslararası Olimpik - ≥10 Ülke Turnuva,Uluslararası Diğer - Dünya/Avrupa Kupası,Ulusal Olimpik - Türkiye Şampiyonası,Ulusal Diğer - Türkiye Şampiyonası"</formula1>
      <formula2>0</formula2>
    </dataValidation>
    <dataValidation type="list" allowBlank="1" showErrorMessage="1" errorTitle="Geçersiz Seçim" error="Lütfen listeden bir kategori seçiniz." sqref="E37:E44" xr:uid="{00000000-0002-0000-0500-000003000000}">
      <formula1>"Uluslararası Olimpik - ilk 3 Olimpiyat/Dünya/Avrupa,Uluslararası Olimpik - ≥10 Ülke ilk 3,Uluslararası Diğer - Dünya/Avrupa ilk 3,Uluslararası Diğer - ≥10 Ülke ilk 3,Ulusal Olimpik - Türkiye ilk 3,Ulusal Diğer - Türkiye ilk 3"</formula1>
      <formula2>0</formula2>
    </dataValidation>
    <dataValidation type="list" allowBlank="1" showErrorMessage="1" errorTitle="Geçersiz Seçim" error="Lütfen listeden bir kategori seçiniz." sqref="E49:E52" xr:uid="{00000000-0002-0000-0500-000004000000}">
      <formula1>"Uluslararası Sertifikalı Kurs Eğitici,Ulusal Sertifikalı Kurs Eğitici"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showGridLines="0" zoomScaleNormal="100" workbookViewId="0"/>
  </sheetViews>
  <sheetFormatPr defaultColWidth="8.77734375" defaultRowHeight="14.4" x14ac:dyDescent="0.3"/>
  <sheetData>
    <row r="1" spans="1:7" ht="14.25" customHeight="1" x14ac:dyDescent="0.3">
      <c r="A1" t="s">
        <v>164</v>
      </c>
      <c r="C1" t="s">
        <v>165</v>
      </c>
      <c r="F1" t="s">
        <v>166</v>
      </c>
    </row>
    <row r="2" spans="1:7" ht="14.25" customHeight="1" x14ac:dyDescent="0.3">
      <c r="A2" t="s">
        <v>167</v>
      </c>
      <c r="C2" t="s">
        <v>168</v>
      </c>
      <c r="F2" t="s">
        <v>169</v>
      </c>
      <c r="G2" t="s">
        <v>170</v>
      </c>
    </row>
    <row r="3" spans="1:7" ht="14.25" customHeight="1" x14ac:dyDescent="0.3">
      <c r="A3" t="s">
        <v>171</v>
      </c>
      <c r="C3" t="s">
        <v>172</v>
      </c>
      <c r="F3" t="s">
        <v>167</v>
      </c>
      <c r="G3">
        <v>150</v>
      </c>
    </row>
    <row r="4" spans="1:7" ht="14.25" customHeight="1" x14ac:dyDescent="0.3">
      <c r="A4" t="s">
        <v>173</v>
      </c>
      <c r="C4" t="s">
        <v>174</v>
      </c>
      <c r="F4" t="s">
        <v>171</v>
      </c>
      <c r="G4">
        <v>180</v>
      </c>
    </row>
    <row r="5" spans="1:7" ht="14.25" customHeight="1" x14ac:dyDescent="0.3">
      <c r="A5" t="s">
        <v>175</v>
      </c>
      <c r="C5" t="s">
        <v>176</v>
      </c>
      <c r="F5" t="s">
        <v>173</v>
      </c>
      <c r="G5">
        <v>150</v>
      </c>
    </row>
    <row r="6" spans="1:7" ht="14.25" customHeight="1" x14ac:dyDescent="0.3">
      <c r="A6" t="s">
        <v>177</v>
      </c>
      <c r="C6" t="s">
        <v>178</v>
      </c>
      <c r="F6" t="s">
        <v>175</v>
      </c>
      <c r="G6">
        <v>130</v>
      </c>
    </row>
    <row r="7" spans="1:7" ht="14.25" customHeight="1" x14ac:dyDescent="0.3">
      <c r="A7" t="s">
        <v>179</v>
      </c>
      <c r="F7" t="s">
        <v>177</v>
      </c>
      <c r="G7">
        <v>150</v>
      </c>
    </row>
    <row r="8" spans="1:7" ht="14.25" customHeight="1" x14ac:dyDescent="0.3">
      <c r="A8" t="s">
        <v>180</v>
      </c>
      <c r="F8" t="s">
        <v>179</v>
      </c>
      <c r="G8">
        <v>130</v>
      </c>
    </row>
    <row r="9" spans="1:7" ht="14.25" customHeight="1" x14ac:dyDescent="0.3">
      <c r="A9" t="s">
        <v>181</v>
      </c>
      <c r="F9" t="s">
        <v>180</v>
      </c>
      <c r="G9">
        <v>130</v>
      </c>
    </row>
    <row r="10" spans="1:7" ht="14.25" customHeight="1" x14ac:dyDescent="0.3">
      <c r="F10" t="s">
        <v>181</v>
      </c>
      <c r="G10">
        <v>130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Form ve Puan Özeti</vt:lpstr>
      <vt:lpstr>Asgari Koşul Kontrol</vt:lpstr>
      <vt:lpstr>EK-1 &amp; EK-2 Puanlama</vt:lpstr>
      <vt:lpstr>EK-2 Detaylar</vt:lpstr>
      <vt:lpstr>EK-3 Sanat &amp; Mimarlık</vt:lpstr>
      <vt:lpstr>EK-4 Spor Bilimleri</vt:lpstr>
      <vt:lpstr>Referanslar</vt:lpstr>
      <vt:lpstr>AlanGruplari</vt:lpstr>
      <vt:lpstr>KadroListesi</vt:lpstr>
      <vt:lpstr>ProfEsikAlan</vt:lpstr>
      <vt:lpstr>ProfEsikDeger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Ahmet Gül</cp:lastModifiedBy>
  <cp:revision>0</cp:revision>
  <dcterms:created xsi:type="dcterms:W3CDTF">2026-03-27T19:58:01Z</dcterms:created>
  <dcterms:modified xsi:type="dcterms:W3CDTF">2026-04-13T11:24:39Z</dcterms:modified>
  <dc:language>en-US</dc:language>
</cp:coreProperties>
</file>